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Instructions" sheetId="1" r:id="rId1"/>
    <sheet name="Salaries - Year 0"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Per Capita " sheetId="9" r:id="rId9"/>
    <sheet name="Revenues-Federal &amp; State " sheetId="10" r:id="rId10"/>
    <sheet name="Budget with Assumptions" sheetId="11" r:id="rId11"/>
    <sheet name="Budget Summary " sheetId="12" r:id="rId12"/>
    <sheet name="Loans" sheetId="13" r:id="rId13"/>
    <sheet name="Calculations" sheetId="14" r:id="rId14"/>
  </sheets>
  <definedNames>
    <definedName name="_xlnm.Print_Area" localSheetId="10">'Budget with Assumptions'!$A$1:$T$168</definedName>
    <definedName name="_xlnm.Print_Area" localSheetId="9">'Revenues-Federal &amp; State '!$A$1:$N$96</definedName>
    <definedName name="_xlnm.Print_Titles" localSheetId="11">'Budget Summary '!$A:$A,'Budget Summary '!$7:$9</definedName>
    <definedName name="_xlnm.Print_Titles" localSheetId="10">'Budget with Assumptions'!$A:$A,'Budget with Assumptions'!$7:$9</definedName>
  </definedNames>
  <calcPr fullCalcOnLoad="1"/>
</workbook>
</file>

<file path=xl/sharedStrings.xml><?xml version="1.0" encoding="utf-8"?>
<sst xmlns="http://schemas.openxmlformats.org/spreadsheetml/2006/main" count="903" uniqueCount="399">
  <si>
    <t>Charter School</t>
  </si>
  <si>
    <t>Other</t>
  </si>
  <si>
    <t>Student Fees</t>
  </si>
  <si>
    <t>Direct Student Costs</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</si>
  <si>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</si>
  <si>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</si>
  <si>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</si>
  <si>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</si>
  <si>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</si>
  <si>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</si>
  <si>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</si>
  <si>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</si>
  <si>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</si>
  <si>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</si>
  <si>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</si>
  <si>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</si>
  <si>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</si>
  <si>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</si>
  <si>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</si>
  <si>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</si>
  <si>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</si>
  <si>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</si>
  <si>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Principal</t>
  </si>
  <si>
    <t>Assistant Principal</t>
  </si>
  <si>
    <t>Security</t>
  </si>
  <si>
    <t>Total Employees</t>
  </si>
  <si>
    <t>Total Enrollment</t>
  </si>
  <si>
    <t>FY2013</t>
  </si>
  <si>
    <t>Expansion Enrollment</t>
  </si>
  <si>
    <t>Expansion Funding Per Student</t>
  </si>
  <si>
    <t>High School Expansion Funding</t>
  </si>
  <si>
    <t>Total High School Expansion Revenue</t>
  </si>
  <si>
    <t>Total Expansion Revenue</t>
  </si>
  <si>
    <t>Teachers</t>
  </si>
  <si>
    <t>Custodians</t>
  </si>
  <si>
    <t>Erate</t>
  </si>
  <si>
    <t>Fundraising Expense</t>
  </si>
  <si>
    <t>Estimated Rate Per Student</t>
  </si>
  <si>
    <t>Total Title 2 Revenue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</si>
  <si>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</si>
  <si>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</si>
  <si>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</si>
  <si>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</si>
  <si>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</si>
  <si>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</si>
  <si>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</si>
  <si>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</si>
  <si>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Deans</t>
  </si>
  <si>
    <t>NCLB-Title 1</t>
  </si>
  <si>
    <t>Amount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</si>
  <si>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</si>
  <si>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</si>
  <si>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</si>
  <si>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</si>
  <si>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</si>
  <si>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</si>
  <si>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</si>
  <si>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</si>
  <si>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</si>
  <si>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</si>
  <si>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</si>
  <si>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</si>
  <si>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</si>
  <si>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</si>
  <si>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</si>
  <si>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</si>
  <si>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</si>
  <si>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</si>
  <si>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</si>
  <si>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</si>
  <si>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</si>
  <si>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</si>
  <si>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</si>
  <si>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</si>
  <si>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</si>
  <si>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</si>
  <si>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</si>
  <si>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</si>
  <si>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</si>
  <si>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</si>
  <si>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</si>
  <si>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</si>
  <si>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</si>
  <si>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</si>
  <si>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</si>
  <si>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</si>
  <si>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</si>
  <si>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</si>
  <si>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</si>
  <si>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</si>
  <si>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</si>
  <si>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</si>
  <si>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</si>
  <si>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</si>
  <si>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</si>
  <si>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</si>
  <si>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</si>
  <si>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</si>
  <si>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</si>
  <si>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</si>
  <si>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</si>
  <si>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</si>
  <si>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</si>
  <si>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</si>
  <si>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</si>
  <si>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</si>
  <si>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</si>
  <si>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</si>
  <si>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</si>
  <si>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</si>
  <si>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</si>
  <si>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</si>
  <si>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</si>
  <si>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</si>
  <si>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</si>
  <si>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</si>
  <si>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</si>
  <si>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</si>
  <si>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</si>
  <si>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</si>
  <si>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</si>
  <si>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</si>
  <si>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</si>
  <si>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</si>
  <si>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</si>
  <si>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</si>
  <si>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</si>
  <si>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</si>
  <si>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</si>
  <si>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</si>
  <si>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</si>
  <si>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</si>
  <si>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</si>
  <si>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</si>
  <si>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</si>
  <si>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</si>
  <si>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</si>
  <si>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</si>
  <si>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</si>
  <si>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</si>
  <si>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Instructions</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</si>
  <si>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</si>
  <si>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</si>
  <si>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</si>
  <si>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</si>
  <si>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</si>
  <si>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</si>
  <si>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</si>
  <si>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</si>
  <si>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</si>
  <si>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</si>
  <si>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</si>
  <si>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</si>
  <si>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</si>
  <si>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</si>
  <si>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</si>
  <si>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</si>
  <si>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</si>
  <si>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</si>
  <si>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</si>
  <si>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</si>
  <si>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</si>
  <si>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</si>
  <si>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</si>
  <si>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</si>
  <si>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</si>
  <si>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</si>
  <si>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</si>
  <si>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</si>
  <si>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</si>
  <si>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</si>
  <si>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</si>
  <si>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The worksheet has explanations of each type of loan.</t>
  </si>
  <si>
    <t>Non-Facility Loan Proceeds / Line of Credit</t>
  </si>
  <si>
    <t>Non-Facility Loan Information</t>
  </si>
  <si>
    <t>The budget should reflect the school's mission, vision, and program. Please check for inconsistencies between the Budget and your Full Proposal.</t>
  </si>
  <si>
    <t>If you are a candidate selected to continue in the RFP process, you will be requested to submit a revised budget(s).</t>
  </si>
  <si>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</si>
  <si>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</si>
  <si>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</si>
  <si>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</si>
  <si>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</si>
  <si>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</si>
  <si>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</si>
  <si>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</si>
  <si>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</si>
  <si>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</si>
  <si>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</si>
  <si>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</si>
  <si>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</si>
  <si>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</si>
  <si>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</si>
  <si>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</si>
  <si>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</si>
  <si>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</si>
  <si>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</si>
  <si>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</si>
  <si>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</si>
  <si>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</si>
  <si>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</si>
  <si>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</si>
  <si>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</si>
  <si>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</si>
  <si>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</si>
  <si>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</si>
  <si>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</si>
  <si>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</si>
  <si>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</si>
  <si>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</si>
  <si>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</si>
  <si>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t>CPS Administrative Fee</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</si>
  <si>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</si>
  <si>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</si>
  <si>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</si>
  <si>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</si>
  <si>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</si>
  <si>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</si>
  <si>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</si>
  <si>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</si>
  <si>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</si>
  <si>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r>
      <t xml:space="preserve">3) </t>
    </r>
    <r>
      <rPr>
        <b/>
        <sz val="11"/>
        <rFont val="Arial"/>
        <family val="2"/>
      </rPr>
      <t>9-12 or HS</t>
    </r>
  </si>
  <si>
    <t>FISCAL YEAR (June 30)</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</si>
  <si>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</si>
  <si>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</si>
  <si>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</si>
  <si>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</si>
  <si>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</si>
  <si>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</si>
  <si>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</si>
  <si>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</si>
  <si>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</si>
  <si>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</si>
  <si>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</si>
  <si>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</si>
  <si>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</si>
  <si>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</si>
  <si>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</si>
  <si>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</si>
  <si>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</si>
  <si>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</si>
  <si>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</si>
  <si>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</si>
  <si>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</si>
  <si>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</si>
  <si>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Administrative Assistant</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</si>
  <si>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</si>
  <si>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</si>
  <si>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</si>
  <si>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</si>
  <si>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</si>
  <si>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</si>
  <si>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</si>
  <si>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</si>
  <si>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</si>
  <si>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</si>
  <si>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Business Manager</t>
  </si>
  <si>
    <t>Chief Operating Officer</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</si>
  <si>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</si>
  <si>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</si>
  <si>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</si>
  <si>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</si>
  <si>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</si>
  <si>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</si>
  <si>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</si>
  <si>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</si>
  <si>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</si>
  <si>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</si>
  <si>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</si>
  <si>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</si>
  <si>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</si>
  <si>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</si>
  <si>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</si>
  <si>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</si>
  <si>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</si>
  <si>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</si>
  <si>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</si>
  <si>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</si>
  <si>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</si>
  <si>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r>
      <rPr>
        <b/>
        <sz val="11"/>
        <rFont val="Arial"/>
        <family val="2"/>
      </rPr>
      <t>d) Column D (Sections 1 &amp; 2)</t>
    </r>
    <r>
      <rPr>
        <sz val="11"/>
        <rFont val="Arial"/>
        <family val="2"/>
      </rPr>
      <t xml:space="preserve"> totals the salaries.</t>
    </r>
  </si>
  <si>
    <r>
      <t>Please note that salaries are divided into two sections (</t>
    </r>
    <r>
      <rPr>
        <b/>
        <i/>
        <sz val="11"/>
        <rFont val="Arial"/>
        <family val="2"/>
      </rPr>
      <t>with the exception of the incubation year</t>
    </r>
    <r>
      <rPr>
        <sz val="11"/>
        <rFont val="Arial"/>
        <family val="2"/>
      </rPr>
      <t>). The first section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</si>
  <si>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j)</t>
    </r>
    <r>
      <rPr>
        <sz val="11"/>
        <rFont val="Arial"/>
        <family val="2"/>
      </rPr>
      <t xml:space="preserve"> </t>
    </r>
    <r>
      <rPr>
        <b/>
        <sz val="11"/>
        <rFont val="Arial"/>
        <family val="2"/>
      </rPr>
      <t>Cell B68</t>
    </r>
    <r>
      <rPr>
        <sz val="11"/>
        <rFont val="Arial"/>
        <family val="2"/>
      </rPr>
      <t xml:space="preserve"> totals the salaries from Section 1 and Section 2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</si>
  <si>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h) Column F (Section 2)</t>
    </r>
    <r>
      <rPr>
        <sz val="11"/>
        <rFont val="Arial"/>
        <family val="2"/>
      </rPr>
      <t xml:space="preserve"> - The employer's share of Medicare is calculated.</t>
    </r>
  </si>
  <si>
    <r>
      <rPr>
        <b/>
        <sz val="11"/>
        <rFont val="Arial"/>
        <family val="2"/>
      </rPr>
      <t>i) Column G (Section 1)</t>
    </r>
    <r>
      <rPr>
        <sz val="11"/>
        <rFont val="Arial"/>
        <family val="2"/>
      </rPr>
      <t xml:space="preserve"> - The employer's share of Medicare is calculated.</t>
    </r>
  </si>
  <si>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</si>
  <si>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</si>
  <si>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</si>
  <si>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</si>
  <si>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</si>
  <si>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</si>
  <si>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</si>
  <si>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</si>
  <si>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</si>
  <si>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</si>
  <si>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</si>
  <si>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</si>
  <si>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</si>
  <si>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</si>
  <si>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Instructions for Per Capita Revenues</t>
  </si>
  <si>
    <r>
      <rPr>
        <b/>
        <sz val="11"/>
        <rFont val="Arial"/>
        <family val="2"/>
      </rPr>
      <t>c)</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</si>
  <si>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f)</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73</t>
    </r>
    <r>
      <rPr>
        <sz val="11"/>
        <rFont val="Arial"/>
        <family val="2"/>
      </rPr>
      <t xml:space="preserve"> of the </t>
    </r>
    <r>
      <rPr>
        <b/>
        <sz val="11"/>
        <rFont val="Arial"/>
        <family val="2"/>
      </rPr>
      <t>Budget with Assumptions</t>
    </r>
    <r>
      <rPr>
        <sz val="11"/>
        <rFont val="Arial"/>
        <family val="2"/>
      </rPr>
      <t xml:space="preserve"> worksheet.</t>
    </r>
  </si>
  <si>
    <t>(J) Budget with Assumptions Worksheet</t>
  </si>
  <si>
    <t>(K) Budget Summary</t>
  </si>
  <si>
    <t>(L) Loan Worksheet</t>
  </si>
  <si>
    <t>(M) Calculations Worksheet</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</si>
  <si>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</si>
  <si>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Title I Eligible Per Pupil Rate ($579 base rate + $23 increases per Title I Index % increase)</t>
  </si>
  <si>
    <t>A) Instructions / Guidelines (this worksheet)</t>
  </si>
  <si>
    <t xml:space="preserve">H) Revenues-Per Capita </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</si>
  <si>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</si>
  <si>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</si>
  <si>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r>
      <rPr>
        <b/>
        <sz val="11"/>
        <rFont val="Arial"/>
        <family val="2"/>
      </rPr>
      <t>a)</t>
    </r>
    <r>
      <rPr>
        <sz val="11"/>
        <rFont val="Arial"/>
        <family val="2"/>
      </rPr>
      <t xml:space="preserve"> In </t>
    </r>
    <r>
      <rPr>
        <b/>
        <sz val="11"/>
        <rFont val="Arial"/>
        <family val="2"/>
      </rPr>
      <t>Column A (Sections 1 &amp; 2)</t>
    </r>
    <r>
      <rPr>
        <sz val="11"/>
        <rFont val="Arial"/>
        <family val="2"/>
      </rPr>
      <t xml:space="preserve">, enter the descriptions of the positions. </t>
    </r>
  </si>
  <si>
    <r>
      <rPr>
        <b/>
        <sz val="11"/>
        <rFont val="Arial"/>
        <family val="2"/>
      </rPr>
      <t>k)</t>
    </r>
    <r>
      <rPr>
        <sz val="11"/>
        <rFont val="Arial"/>
        <family val="2"/>
      </rPr>
      <t xml:space="preserve"> </t>
    </r>
    <r>
      <rPr>
        <b/>
        <sz val="11"/>
        <rFont val="Arial"/>
        <family val="2"/>
      </rPr>
      <t>Cell B74</t>
    </r>
    <r>
      <rPr>
        <sz val="11"/>
        <rFont val="Arial"/>
        <family val="2"/>
      </rPr>
      <t xml:space="preserve"> totals the Medicare expense from Section 1 and Section 2 and populates </t>
    </r>
    <r>
      <rPr>
        <b/>
        <sz val="11"/>
        <rFont val="Arial"/>
        <family val="2"/>
      </rPr>
      <t>Row 74</t>
    </r>
    <r>
      <rPr>
        <sz val="11"/>
        <rFont val="Arial"/>
        <family val="2"/>
      </rPr>
      <t xml:space="preserve"> of the</t>
    </r>
    <r>
      <rPr>
        <b/>
        <sz val="11"/>
        <rFont val="Arial"/>
        <family val="2"/>
      </rPr>
      <t xml:space="preserve"> Budget with Assumptions</t>
    </r>
    <r>
      <rPr>
        <sz val="11"/>
        <rFont val="Arial"/>
        <family val="2"/>
      </rPr>
      <t xml:space="preserve"> worksheet.</t>
    </r>
  </si>
  <si>
    <r>
      <rPr>
        <b/>
        <sz val="11"/>
        <rFont val="Arial"/>
        <family val="2"/>
      </rPr>
      <t>l)</t>
    </r>
    <r>
      <rPr>
        <sz val="11"/>
        <rFont val="Arial"/>
        <family val="2"/>
      </rPr>
      <t xml:space="preserve"> </t>
    </r>
    <r>
      <rPr>
        <b/>
        <sz val="11"/>
        <rFont val="Arial"/>
        <family val="2"/>
      </rPr>
      <t>Cell B80</t>
    </r>
    <r>
      <rPr>
        <sz val="11"/>
        <rFont val="Arial"/>
        <family val="2"/>
      </rPr>
      <t xml:space="preserve"> totals the number of employees from Section 1 and Section 2 and populates </t>
    </r>
    <r>
      <rPr>
        <b/>
        <sz val="11"/>
        <rFont val="Arial"/>
        <family val="2"/>
      </rPr>
      <t>Row 175</t>
    </r>
    <r>
      <rPr>
        <sz val="11"/>
        <rFont val="Arial"/>
        <family val="2"/>
      </rPr>
      <t xml:space="preserve"> of the </t>
    </r>
    <r>
      <rPr>
        <b/>
        <sz val="11"/>
        <rFont val="Arial"/>
        <family val="2"/>
      </rPr>
      <t>Budget with Assumptions</t>
    </r>
    <r>
      <rPr>
        <sz val="11"/>
        <rFont val="Arial"/>
        <family val="2"/>
      </rPr>
      <t xml:space="preserve"> worksheet.</t>
    </r>
  </si>
  <si>
    <t xml:space="preserve">(H) Revenues-Per Capita </t>
  </si>
  <si>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</si>
  <si>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</si>
  <si>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</si>
  <si>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</si>
  <si>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</si>
  <si>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</si>
  <si>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</si>
  <si>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</si>
  <si>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</si>
  <si>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Transportation Services</t>
  </si>
  <si>
    <t>Fee is calculated by multiplying the total of the Per Capita and SGSA revenues by 3% plus ELL revenues by 2.67%.</t>
  </si>
  <si>
    <t>All budgeted revenues funded by CPS are ESTIMATES, and are NOT guarantees of future funding. All future funding is subject to Board approval. All fees charged by CPS are ESTIMATES only.</t>
  </si>
  <si>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</si>
  <si>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</si>
  <si>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143</t>
    </r>
    <r>
      <rPr>
        <sz val="11"/>
        <rFont val="Arial"/>
        <family val="2"/>
      </rPr>
      <t>.</t>
    </r>
  </si>
  <si>
    <t>Enter the number of ELL students that you are projecting. It can only be from 20 to 99 students. If you are projecting less than 20 ELL students, "0" should be entered.</t>
  </si>
  <si>
    <t>Rate for 20-99 ELL Students</t>
  </si>
  <si>
    <t>a) Revenues - Most of the cells are pre-populated with amounts from the "Revenues-Per Capita" and the "Revenues-Federal &amp; State."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</si>
  <si>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t>2018 RFP Budget Instructions</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</si>
  <si>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2019</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2020</t>
    </r>
    <r>
      <rPr>
        <sz val="11"/>
        <rFont val="Arial"/>
        <family val="2"/>
      </rPr>
      <t>.</t>
    </r>
  </si>
  <si>
    <t>Special Education Teachers</t>
  </si>
  <si>
    <t>Section # 1                                FY 2019 (Incubation Year -Staffing )</t>
  </si>
  <si>
    <t xml:space="preserve">SECTION # 1                                             FY 2020 (1st Year of Operation ) </t>
  </si>
  <si>
    <t xml:space="preserve">SECTION # 2                                             FY 2020 (1st Year of Operation ) </t>
  </si>
  <si>
    <t xml:space="preserve">SECTION # 1                                             FY 2021 (2nd Year of Operation ) </t>
  </si>
  <si>
    <t>Speical Education Teachers</t>
  </si>
  <si>
    <t xml:space="preserve">SECTION # 2                                             FY 2021 (2nd Year of Operation ) </t>
  </si>
  <si>
    <t xml:space="preserve">SECTION # 1                                             FY 2022 (3rd Year of Operation ) </t>
  </si>
  <si>
    <t xml:space="preserve">SECTION # 2                                             FY 2022 (3rd Year of Operation ) </t>
  </si>
  <si>
    <t xml:space="preserve">SECTION # 1                                             FY 2023 (4th Year of Operation ) </t>
  </si>
  <si>
    <t xml:space="preserve">SECTION # 2                                             FY 2023 (4th Year of Operation ) </t>
  </si>
  <si>
    <t xml:space="preserve">SECTION # 1                                             FY 2024 (5th Year of Operation ) </t>
  </si>
  <si>
    <t xml:space="preserve">SECTION # 2                                             FY 2024 (5th Year of Operation ) </t>
  </si>
  <si>
    <t>Direct Payments Independent Facilities</t>
  </si>
  <si>
    <t>K-8 Rate</t>
  </si>
  <si>
    <t>9-12 Rate</t>
  </si>
  <si>
    <t>K-8 Enrollment</t>
  </si>
  <si>
    <t>9-12 Enrollment</t>
  </si>
  <si>
    <t>Direct Payments</t>
  </si>
  <si>
    <t>Sub-total Direct Payments Independent Facilites</t>
  </si>
  <si>
    <t>Direct Payments CPS Owned Facilites</t>
  </si>
  <si>
    <t>Sub-total Direct Payments CPS Owned Facilites</t>
  </si>
  <si>
    <t>Total PCTC Direct Payments</t>
  </si>
  <si>
    <t>Incubation Year (Fiscal Year Ending 6/30/19)</t>
  </si>
  <si>
    <t>Direct PCTC Payments</t>
  </si>
  <si>
    <t>Supplemental Special Education</t>
  </si>
  <si>
    <t>Totals must match the enrollment numbers in the Revenues per Capita tab</t>
  </si>
  <si>
    <t>Totals must match the enrollment numbers in the Revenues per Capita tab - row 93 must equal 0</t>
  </si>
  <si>
    <t xml:space="preserve">The Per Capita Tuition Revenue is divided in the following two categories: </t>
  </si>
  <si>
    <r>
      <t>The "</t>
    </r>
    <r>
      <rPr>
        <b/>
        <sz val="11"/>
        <rFont val="Arial"/>
        <family val="2"/>
      </rPr>
      <t>Revenues-Per Capita</t>
    </r>
    <r>
      <rPr>
        <sz val="11"/>
        <rFont val="Arial"/>
        <family val="2"/>
      </rPr>
      <t xml:space="preserve">" worksheet is for the Per Capita Tuition. </t>
    </r>
    <r>
      <rPr>
        <b/>
        <i/>
        <sz val="12"/>
        <rFont val="Arial"/>
        <family val="2"/>
      </rPr>
      <t xml:space="preserve">Note: This worksheet contains all </t>
    </r>
    <r>
      <rPr>
        <b/>
        <i/>
        <u val="single"/>
        <sz val="12"/>
        <rFont val="Arial"/>
        <family val="2"/>
      </rPr>
      <t>FIVE</t>
    </r>
    <r>
      <rPr>
        <b/>
        <i/>
        <sz val="12"/>
        <rFont val="Arial"/>
        <family val="2"/>
      </rPr>
      <t xml:space="preserve"> fiscal years after the Incubation year. The first year is from Columns A-E, and the last fiscal year is from Columns X-AB.</t>
    </r>
  </si>
  <si>
    <r>
      <rPr>
        <b/>
        <sz val="11"/>
        <rFont val="Arial"/>
        <family val="2"/>
      </rPr>
      <t>a)</t>
    </r>
    <r>
      <rPr>
        <sz val="11"/>
        <rFont val="Arial"/>
        <family val="2"/>
      </rPr>
      <t xml:space="preserve"> Independent Facility - the amount per pupil is for the core education expenses (e.g., teachers' salaries and benefits) for a school operating in an independent facility.</t>
    </r>
  </si>
  <si>
    <r>
      <rPr>
        <b/>
        <sz val="11"/>
        <rFont val="Arial"/>
        <family val="2"/>
      </rPr>
      <t>b)</t>
    </r>
    <r>
      <rPr>
        <sz val="11"/>
        <rFont val="Arial"/>
        <family val="2"/>
      </rPr>
      <t xml:space="preserve"> CPS Owned Facility - the amount per pupil is for non-core education expenses (e.g., occupancy expenses) for a school operating in a CPS owned facility.</t>
    </r>
  </si>
  <si>
    <r>
      <t xml:space="preserve">1) </t>
    </r>
    <r>
      <rPr>
        <b/>
        <sz val="11"/>
        <rFont val="Arial"/>
        <family val="2"/>
      </rPr>
      <t>K-8</t>
    </r>
  </si>
  <si>
    <r>
      <t xml:space="preserve">Using the first year of operation as an example, for </t>
    </r>
    <r>
      <rPr>
        <b/>
        <sz val="11"/>
        <rFont val="Arial"/>
        <family val="2"/>
      </rPr>
      <t>K-8</t>
    </r>
    <r>
      <rPr>
        <sz val="11"/>
        <rFont val="Arial"/>
        <family val="2"/>
      </rPr>
      <t xml:space="preserve">, please enter the budgeted number of  students by grade in </t>
    </r>
    <r>
      <rPr>
        <b/>
        <sz val="11"/>
        <rFont val="Arial"/>
        <family val="2"/>
      </rPr>
      <t>Cell</t>
    </r>
    <r>
      <rPr>
        <sz val="11"/>
        <rFont val="Arial"/>
        <family val="2"/>
      </rPr>
      <t xml:space="preserve"> </t>
    </r>
    <r>
      <rPr>
        <b/>
        <sz val="11"/>
        <rFont val="Arial"/>
        <family val="2"/>
      </rPr>
      <t xml:space="preserve">D10 </t>
    </r>
    <r>
      <rPr>
        <sz val="11"/>
        <rFont val="Arial"/>
        <family val="2"/>
      </rPr>
      <t xml:space="preserve">enrolled in an independent facility. For </t>
    </r>
    <r>
      <rPr>
        <b/>
        <sz val="11"/>
        <rFont val="Arial"/>
        <family val="2"/>
      </rPr>
      <t>9-12</t>
    </r>
    <r>
      <rPr>
        <sz val="11"/>
        <rFont val="Arial"/>
        <family val="2"/>
      </rPr>
      <t xml:space="preserve">, please enter the budgeted number of  students by grade enrolled in a independent owned facility in Cell </t>
    </r>
    <r>
      <rPr>
        <b/>
        <sz val="11"/>
        <rFont val="Arial"/>
        <family val="2"/>
      </rPr>
      <t xml:space="preserve">E10.   </t>
    </r>
    <r>
      <rPr>
        <sz val="11"/>
        <rFont val="Arial"/>
        <family val="2"/>
      </rPr>
      <t xml:space="preserve">For </t>
    </r>
    <r>
      <rPr>
        <b/>
        <sz val="11"/>
        <rFont val="Arial"/>
        <family val="2"/>
      </rPr>
      <t>K-8</t>
    </r>
    <r>
      <rPr>
        <sz val="11"/>
        <rFont val="Arial"/>
        <family val="2"/>
      </rPr>
      <t xml:space="preserve">, in a CPS owned facility please enter the budgeted number of  students by grade in </t>
    </r>
    <r>
      <rPr>
        <b/>
        <sz val="11"/>
        <rFont val="Arial"/>
        <family val="2"/>
      </rPr>
      <t>Cell D13</t>
    </r>
    <r>
      <rPr>
        <sz val="11"/>
        <rFont val="Arial"/>
        <family val="2"/>
      </rPr>
      <t xml:space="preserve">. For </t>
    </r>
    <r>
      <rPr>
        <b/>
        <sz val="11"/>
        <rFont val="Arial"/>
        <family val="2"/>
      </rPr>
      <t>9-12</t>
    </r>
    <r>
      <rPr>
        <sz val="11"/>
        <rFont val="Arial"/>
        <family val="2"/>
      </rPr>
      <t xml:space="preserve">, please enter the budgeted number of  students by grade enrolled in a CPS owned facility in </t>
    </r>
    <r>
      <rPr>
        <b/>
        <sz val="11"/>
        <rFont val="Arial"/>
        <family val="2"/>
      </rPr>
      <t>Cell E13</t>
    </r>
    <r>
      <rPr>
        <sz val="11"/>
        <rFont val="Arial"/>
        <family val="2"/>
      </rPr>
      <t>.</t>
    </r>
  </si>
  <si>
    <t>It should be noted that the grade level will determine the amount of per pupil funding. The following are the grade levels:</t>
  </si>
  <si>
    <r>
      <t xml:space="preserve">2)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K-8 rates. In Year 2, 9th grade is added. In Year 2, the school will receive the high school (9-12) rates for grades 6-9.</t>
    </r>
  </si>
  <si>
    <t xml:space="preserve">For grades K-8, the PCTC rate for an independent facility is $10,790 and the PCTC rate for a CPS owned facility is $9,476. </t>
  </si>
  <si>
    <t xml:space="preserve">For grades 9-12, the PCTC rate for an independent facility is $10,790 and the PCTC rate for a CPS owned facility is $9,476. </t>
  </si>
  <si>
    <t>Enter the enrollment number in the respective grade level in the respective facility category for each fiscal year in rows 10 and 13.</t>
  </si>
  <si>
    <r>
      <rPr>
        <b/>
        <sz val="11"/>
        <rFont val="Arial"/>
        <family val="2"/>
      </rPr>
      <t>b)</t>
    </r>
    <r>
      <rPr>
        <sz val="11"/>
        <rFont val="Arial"/>
        <family val="2"/>
      </rPr>
      <t xml:space="preserve"> In </t>
    </r>
    <r>
      <rPr>
        <b/>
        <sz val="11"/>
        <rFont val="Arial"/>
        <family val="2"/>
      </rPr>
      <t>Column B (Sections 1 &amp; 2)</t>
    </r>
    <r>
      <rPr>
        <sz val="11"/>
        <rFont val="Arial"/>
        <family val="2"/>
      </rPr>
      <t xml:space="preserve">, enter the number of staff per position. </t>
    </r>
    <r>
      <rPr>
        <sz val="11"/>
        <rFont val="Arial"/>
        <family val="2"/>
      </rPr>
      <t xml:space="preserve">          </t>
    </r>
  </si>
  <si>
    <r>
      <rPr>
        <b/>
        <sz val="11"/>
        <rFont val="Arial"/>
        <family val="2"/>
      </rPr>
      <t>(a)</t>
    </r>
    <r>
      <rPr>
        <sz val="11"/>
        <rFont val="Arial"/>
        <family val="2"/>
      </rPr>
      <t xml:space="preserve"> Federal Title1</t>
    </r>
  </si>
  <si>
    <r>
      <rPr>
        <b/>
        <sz val="11"/>
        <rFont val="Arial"/>
        <family val="2"/>
      </rPr>
      <t>(b)</t>
    </r>
    <r>
      <rPr>
        <sz val="11"/>
        <rFont val="Arial"/>
        <family val="2"/>
      </rPr>
      <t xml:space="preserve"> Federal Title 2</t>
    </r>
  </si>
  <si>
    <r>
      <rPr>
        <b/>
        <sz val="11"/>
        <rFont val="Arial"/>
        <family val="2"/>
      </rPr>
      <t>(c)</t>
    </r>
    <r>
      <rPr>
        <sz val="11"/>
        <rFont val="Arial"/>
        <family val="2"/>
      </rPr>
      <t xml:space="preserve"> English Language Learners (Federal and State)</t>
    </r>
  </si>
  <si>
    <r>
      <t xml:space="preserve">In </t>
    </r>
    <r>
      <rPr>
        <b/>
        <sz val="11"/>
        <rFont val="Arial"/>
        <family val="2"/>
      </rPr>
      <t>Row 15</t>
    </r>
    <r>
      <rPr>
        <sz val="11"/>
        <rFont val="Arial"/>
        <family val="2"/>
      </rPr>
      <t xml:space="preserve">, the rate per eligible Title 1 student is calculated. The base rate is $579 if 40% or more is calculated in </t>
    </r>
    <r>
      <rPr>
        <b/>
        <sz val="11"/>
        <rFont val="Arial"/>
        <family val="2"/>
      </rPr>
      <t>Row 14</t>
    </r>
    <r>
      <rPr>
        <sz val="11"/>
        <rFont val="Arial"/>
        <family val="2"/>
      </rPr>
      <t xml:space="preserve">. For each percentage point over 40%, $23 is added to the base rate of $579. For example, if 50% was calculated in </t>
    </r>
    <r>
      <rPr>
        <b/>
        <sz val="11"/>
        <rFont val="Arial"/>
        <family val="2"/>
      </rPr>
      <t>Row 14</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</si>
  <si>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16</t>
    </r>
    <r>
      <rPr>
        <sz val="11"/>
        <rFont val="Arial"/>
        <family val="2"/>
      </rPr>
      <t>, the total Title 1 revenue is calculated by taking the Title 1 eligible enrollment (</t>
    </r>
    <r>
      <rPr>
        <b/>
        <sz val="11"/>
        <rFont val="Arial"/>
        <family val="2"/>
      </rPr>
      <t>Row 12</t>
    </r>
    <r>
      <rPr>
        <sz val="11"/>
        <rFont val="Arial"/>
        <family val="2"/>
      </rPr>
      <t xml:space="preserve">) times the rate in </t>
    </r>
    <r>
      <rPr>
        <b/>
        <sz val="11"/>
        <rFont val="Arial"/>
        <family val="2"/>
      </rPr>
      <t>Row 14</t>
    </r>
    <r>
      <rPr>
        <sz val="11"/>
        <rFont val="Arial"/>
        <family val="2"/>
      </rPr>
      <t>.</t>
    </r>
    <r>
      <rPr>
        <b/>
        <sz val="11"/>
        <rFont val="Arial"/>
        <family val="2"/>
      </rPr>
      <t xml:space="preserve"> Row 16</t>
    </r>
    <r>
      <rPr>
        <sz val="11"/>
        <rFont val="Arial"/>
        <family val="2"/>
      </rPr>
      <t xml:space="preserve"> populates </t>
    </r>
    <r>
      <rPr>
        <b/>
        <sz val="11"/>
        <rFont val="Arial"/>
        <family val="2"/>
      </rPr>
      <t>Row 12</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</si>
  <si>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rPr>
        <b/>
        <sz val="11"/>
        <rFont val="Arial"/>
        <family val="2"/>
      </rPr>
      <t>Rows 156 - 158</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</si>
  <si>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J163-T167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</si>
  <si>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other expenses, you can budget amounts utilizing the Dropdown Boxes in </t>
    </r>
    <r>
      <rPr>
        <b/>
        <sz val="11"/>
        <rFont val="Arial"/>
        <family val="2"/>
      </rPr>
      <t xml:space="preserve">Column C. </t>
    </r>
    <r>
      <rPr>
        <sz val="11"/>
        <rFont val="Arial"/>
        <family val="2"/>
      </rPr>
      <t>The following are the selections:</t>
    </r>
  </si>
  <si>
    <r>
      <t xml:space="preserve">In </t>
    </r>
    <r>
      <rPr>
        <b/>
        <sz val="11"/>
        <rFont val="Arial"/>
        <family val="2"/>
      </rPr>
      <t>Row 99</t>
    </r>
    <r>
      <rPr>
        <sz val="11"/>
        <rFont val="Arial"/>
        <family val="2"/>
      </rPr>
      <t xml:space="preserve">, the CPS Administrative Fee (cost to the District) is computed. The fee is 3% of the following revenues: (1) Per capita revenues (2)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</si>
  <si>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rPr>
        <b/>
        <sz val="11"/>
        <rFont val="Arial"/>
        <family val="2"/>
      </rPr>
      <t>m)</t>
    </r>
    <r>
      <rPr>
        <sz val="11"/>
        <rFont val="Arial"/>
        <family val="2"/>
      </rPr>
      <t xml:space="preserve"> In </t>
    </r>
    <r>
      <rPr>
        <b/>
        <sz val="11"/>
        <rFont val="Arial"/>
        <family val="2"/>
      </rPr>
      <t>Cell B83</t>
    </r>
    <r>
      <rPr>
        <sz val="11"/>
        <rFont val="Arial"/>
        <family val="2"/>
      </rPr>
      <t>, enter your school's  estimated fringe benefit % (it cannot include the 11.16% charge for the employer's share of the Chicago Teachers' Pension Fund).</t>
    </r>
  </si>
  <si>
    <r>
      <rPr>
        <b/>
        <sz val="11"/>
        <rFont val="Arial"/>
        <family val="2"/>
      </rPr>
      <t>n)</t>
    </r>
    <r>
      <rPr>
        <sz val="11"/>
        <rFont val="Arial"/>
        <family val="2"/>
      </rPr>
      <t xml:space="preserve"> In </t>
    </r>
    <r>
      <rPr>
        <b/>
        <sz val="11"/>
        <rFont val="Arial"/>
        <family val="2"/>
      </rPr>
      <t>Rows 86-87</t>
    </r>
    <r>
      <rPr>
        <sz val="11"/>
        <rFont val="Arial"/>
        <family val="2"/>
      </rPr>
      <t xml:space="preserve"> the FTE's, salaries, and fringe benefit % are populated from the data entered above for the reimbursable special education teacher and aides. In </t>
    </r>
    <r>
      <rPr>
        <b/>
        <sz val="11"/>
        <rFont val="Arial"/>
        <family val="2"/>
      </rPr>
      <t>Cells E86 and E87</t>
    </r>
    <r>
      <rPr>
        <sz val="11"/>
        <rFont val="Arial"/>
        <family val="2"/>
      </rPr>
      <t xml:space="preserve"> the total salaries and fringes are calculated for those positions.</t>
    </r>
  </si>
  <si>
    <r>
      <t xml:space="preserve">(b) Federal Title 2 Revenue (Rows 19-22) - </t>
    </r>
    <r>
      <rPr>
        <sz val="11"/>
        <rFont val="Arial"/>
        <family val="2"/>
      </rPr>
      <t>This will calculate automatically by multiplying the estimated rate (</t>
    </r>
    <r>
      <rPr>
        <b/>
        <sz val="11"/>
        <rFont val="Arial"/>
        <family val="2"/>
      </rPr>
      <t>Row 21</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20</t>
    </r>
    <r>
      <rPr>
        <sz val="11"/>
        <rFont val="Arial"/>
        <family val="2"/>
      </rPr>
      <t>). The total Title 2 revenue (</t>
    </r>
    <r>
      <rPr>
        <b/>
        <sz val="11"/>
        <rFont val="Arial"/>
        <family val="2"/>
      </rPr>
      <t>Row 20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13</t>
    </r>
    <r>
      <rPr>
        <sz val="11"/>
        <rFont val="Arial"/>
        <family val="2"/>
      </rPr>
      <t>.</t>
    </r>
  </si>
  <si>
    <r>
      <t>(</t>
    </r>
    <r>
      <rPr>
        <b/>
        <sz val="11"/>
        <rFont val="Arial"/>
        <family val="2"/>
      </rPr>
      <t>c) English Language Learners (ELL) State and Federal Revenues (Rows 38-66)</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40</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45</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52</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58</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66</t>
    </r>
    <r>
      <rPr>
        <sz val="11"/>
        <rFont val="Arial"/>
        <family val="2"/>
      </rPr>
      <t xml:space="preserve"> totals the State and Federal ELL funding and populates </t>
    </r>
    <r>
      <rPr>
        <b/>
        <sz val="11"/>
        <rFont val="Arial"/>
        <family val="2"/>
      </rPr>
      <t>Row 14</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</si>
  <si>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 xml:space="preserve">NOTE: At least 50% of  a charter school's instructional positions should hold teaching licenses in the first year of operation. At the beginning of the fourth year and thereafter, at least 75% of the instructional positions should be licensed.   </t>
  </si>
  <si>
    <r>
      <rPr>
        <b/>
        <sz val="11"/>
        <rFont val="Arial"/>
        <family val="2"/>
      </rPr>
      <t>e) 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E35</t>
    </r>
    <r>
      <rPr>
        <sz val="11"/>
        <rFont val="Arial"/>
        <family val="2"/>
      </rPr>
      <t xml:space="preserve"> totals the expense and populates </t>
    </r>
    <r>
      <rPr>
        <b/>
        <sz val="11"/>
        <rFont val="Arial"/>
        <family val="2"/>
      </rPr>
      <t>Row 71 of the Budget with Assumptions</t>
    </r>
    <r>
      <rPr>
        <sz val="11"/>
        <rFont val="Arial"/>
        <family val="2"/>
      </rPr>
      <t xml:space="preserve"> worksheet.</t>
    </r>
  </si>
  <si>
    <r>
      <rPr>
        <b/>
        <sz val="11"/>
        <rFont val="Arial"/>
        <family val="2"/>
      </rPr>
      <t>g)</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F35</t>
    </r>
    <r>
      <rPr>
        <sz val="11"/>
        <rFont val="Arial"/>
        <family val="2"/>
      </rPr>
      <t xml:space="preserve">  totals the expense and populates </t>
    </r>
    <r>
      <rPr>
        <b/>
        <sz val="11"/>
        <rFont val="Arial"/>
        <family val="2"/>
      </rPr>
      <t>Row 70</t>
    </r>
    <r>
      <rPr>
        <sz val="11"/>
        <rFont val="Arial"/>
        <family val="2"/>
      </rPr>
      <t xml:space="preserve"> of the </t>
    </r>
    <r>
      <rPr>
        <b/>
        <sz val="11"/>
        <rFont val="Arial"/>
        <family val="2"/>
      </rPr>
      <t>Budget with Assumptions</t>
    </r>
    <r>
      <rPr>
        <sz val="11"/>
        <rFont val="Arial"/>
        <family val="2"/>
      </rPr>
      <t xml:space="preserve"> worksheet.</t>
    </r>
  </si>
  <si>
    <t>Per Capita Tuition (Independent CPS Facility and CPS Facility)</t>
  </si>
  <si>
    <r>
      <rPr>
        <b/>
        <sz val="11"/>
        <rFont val="Arial"/>
        <family val="2"/>
      </rPr>
      <t>(a) Federal Title 1 Revenue (Rows 8-16)</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9</t>
    </r>
    <r>
      <rPr>
        <sz val="11"/>
        <rFont val="Arial"/>
        <family val="2"/>
      </rPr>
      <t xml:space="preserve"> are your school's budgeted enrollments, and in </t>
    </r>
    <r>
      <rPr>
        <b/>
        <sz val="11"/>
        <rFont val="Arial"/>
        <family val="2"/>
      </rPr>
      <t>Row 10</t>
    </r>
    <r>
      <rPr>
        <sz val="11"/>
        <rFont val="Arial"/>
        <family val="2"/>
      </rPr>
      <t xml:space="preserve"> is the FRL% (</t>
    </r>
    <r>
      <rPr>
        <b/>
        <i/>
        <sz val="11"/>
        <rFont val="Arial"/>
        <family val="2"/>
      </rPr>
      <t>equals Row 11</t>
    </r>
    <r>
      <rPr>
        <sz val="11"/>
        <rFont val="Arial"/>
        <family val="2"/>
      </rPr>
      <t xml:space="preserve">). </t>
    </r>
    <r>
      <rPr>
        <b/>
        <sz val="11"/>
        <rFont val="Arial"/>
        <family val="2"/>
      </rPr>
      <t>Row 12</t>
    </r>
    <r>
      <rPr>
        <sz val="11"/>
        <rFont val="Arial"/>
        <family val="2"/>
      </rPr>
      <t xml:space="preserve"> is the number of students eligible for FRL (</t>
    </r>
    <r>
      <rPr>
        <b/>
        <sz val="11"/>
        <rFont val="Arial"/>
        <family val="2"/>
      </rPr>
      <t>Row 11 x FRL 60%</t>
    </r>
    <r>
      <rPr>
        <sz val="11"/>
        <rFont val="Arial"/>
        <family val="2"/>
      </rPr>
      <t xml:space="preserve">). In </t>
    </r>
    <r>
      <rPr>
        <b/>
        <sz val="11"/>
        <rFont val="Arial"/>
        <family val="2"/>
      </rPr>
      <t>Row 12</t>
    </r>
    <r>
      <rPr>
        <sz val="11"/>
        <rFont val="Arial"/>
        <family val="2"/>
      </rPr>
      <t xml:space="preserve"> is the calculation (</t>
    </r>
    <r>
      <rPr>
        <b/>
        <sz val="11"/>
        <rFont val="Arial"/>
        <family val="2"/>
      </rPr>
      <t>Row 11 x 60%</t>
    </r>
    <r>
      <rPr>
        <sz val="11"/>
        <rFont val="Arial"/>
        <family val="2"/>
      </rPr>
      <t xml:space="preserve">) for the number of Title 1 eligible students. In </t>
    </r>
    <r>
      <rPr>
        <b/>
        <sz val="11"/>
        <rFont val="Arial"/>
        <family val="2"/>
      </rPr>
      <t>Row 14</t>
    </r>
    <r>
      <rPr>
        <sz val="11"/>
        <rFont val="Arial"/>
        <family val="2"/>
      </rPr>
      <t xml:space="preserve"> is the calculation of the Poverty Index (Title 1 eligible students/Total Enrollment or </t>
    </r>
    <r>
      <rPr>
        <b/>
        <sz val="11"/>
        <rFont val="Arial"/>
        <family val="2"/>
      </rPr>
      <t>Row 12/Row 9</t>
    </r>
    <r>
      <rPr>
        <sz val="11"/>
        <rFont val="Arial"/>
        <family val="2"/>
      </rPr>
      <t xml:space="preserve">). If the % is greater than 40%, the school is eligible for Title 1 funding. </t>
    </r>
    <r>
      <rPr>
        <b/>
        <i/>
        <sz val="11"/>
        <rFont val="Arial"/>
        <family val="2"/>
      </rPr>
      <t>If it is below 40%, Title 1 revenue is zero.</t>
    </r>
  </si>
  <si>
    <r>
      <t xml:space="preserve">For the Incubation Year </t>
    </r>
    <r>
      <rPr>
        <b/>
        <sz val="11"/>
        <rFont val="Arial"/>
        <family val="2"/>
      </rPr>
      <t>(Column J)</t>
    </r>
    <r>
      <rPr>
        <sz val="11"/>
        <rFont val="Arial"/>
        <family val="2"/>
      </rPr>
      <t xml:space="preserve"> - With the exception of </t>
    </r>
    <r>
      <rPr>
        <b/>
        <sz val="11"/>
        <rFont val="Arial"/>
        <family val="2"/>
      </rPr>
      <t>Cells J16-J26, J61-J64, and J66-J67,</t>
    </r>
    <r>
      <rPr>
        <sz val="11"/>
        <rFont val="Arial"/>
        <family val="2"/>
      </rPr>
      <t xml:space="preserve"> the budgeted amounts for the incubation year should be hard coded.</t>
    </r>
  </si>
  <si>
    <r>
      <t xml:space="preserve">       </t>
    </r>
    <r>
      <rPr>
        <b/>
        <sz val="11"/>
        <rFont val="Arial"/>
        <family val="2"/>
      </rPr>
      <t>5</t>
    </r>
    <r>
      <rPr>
        <sz val="11"/>
        <rFont val="Arial"/>
        <family val="2"/>
      </rPr>
      <t>) Other</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</si>
  <si>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</si>
  <si>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rPr>
        <sz val="11"/>
        <rFont val="Arial"/>
        <family val="2"/>
      </rP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</si>
  <si>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       </t>
    </r>
    <r>
      <rPr>
        <b/>
        <sz val="11"/>
        <rFont val="Arial"/>
        <family val="2"/>
      </rPr>
      <t>4</t>
    </r>
    <r>
      <rPr>
        <sz val="11"/>
        <rFont val="Arial"/>
        <family val="2"/>
      </rPr>
      <t>)</t>
    </r>
    <r>
      <rPr>
        <sz val="11"/>
        <color indexed="10"/>
        <rFont val="Arial"/>
        <family val="2"/>
      </rPr>
      <t xml:space="preserve"> </t>
    </r>
    <r>
      <rPr>
        <sz val="11"/>
        <rFont val="Arial"/>
        <family val="2"/>
      </rPr>
      <t>% of Salaries</t>
    </r>
  </si>
  <si>
    <r>
      <rPr>
        <b/>
        <sz val="11"/>
        <rFont val="Arial"/>
        <family val="2"/>
      </rPr>
      <t xml:space="preserve">This budget template is for 2018 RFP applicants </t>
    </r>
    <r>
      <rPr>
        <sz val="11"/>
        <rFont val="Arial"/>
        <family val="2"/>
      </rPr>
      <t xml:space="preserve">proposing to open a </t>
    </r>
    <r>
      <rPr>
        <b/>
        <sz val="11"/>
        <rFont val="Arial"/>
        <family val="2"/>
      </rPr>
      <t>C</t>
    </r>
    <r>
      <rPr>
        <b/>
        <i/>
        <sz val="11"/>
        <rFont val="Arial"/>
        <family val="2"/>
      </rPr>
      <t>harter or Contract School only</t>
    </r>
    <r>
      <rPr>
        <sz val="11"/>
        <rFont val="Arial"/>
        <family val="2"/>
      </rPr>
      <t>.</t>
    </r>
  </si>
  <si>
    <t>f</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</si>
</sst>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s>
  <fonts count="6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i/>
      <u val="single"/>
      <sz val="12"/>
      <name val="Arial"/>
      <family val="2"/>
    </font>
    <font>
      <sz val="11"/>
      <color indexed="10"/>
      <name val="Arial"/>
      <family val="2"/>
    </font>
    <font>
      <u val="single"/>
      <sz val="10"/>
      <color indexed="20"/>
      <name val="Arial"/>
      <family val="2"/>
    </font>
    <font>
      <u val="single"/>
      <sz val="10"/>
      <color indexed="12"/>
      <name val="Arial"/>
      <family val="2"/>
    </font>
    <font>
      <b/>
      <sz val="12"/>
      <color indexed="8"/>
      <name val="Calibri"/>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b/>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5" tint="0.3999800086021423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bottom style="thin"/>
    </border>
    <border>
      <left style="medium"/>
      <right style="medium"/>
      <top style="thin"/>
      <bottom>
        <color indexed="63"/>
      </bottom>
    </border>
    <border>
      <left style="medium"/>
      <right/>
      <top style="medium"/>
      <bottom style="medium"/>
    </border>
    <border>
      <left style="medium"/>
      <right style="medium"/>
      <top style="thin"/>
      <bottom style="thin"/>
    </border>
    <border>
      <left>
        <color indexed="63"/>
      </left>
      <right style="medium"/>
      <top style="medium"/>
      <bottom>
        <color indexed="63"/>
      </bottom>
    </border>
    <border>
      <left/>
      <right style="medium"/>
      <top style="medium"/>
      <bottom style="medium"/>
    </border>
    <border>
      <left>
        <color indexed="63"/>
      </left>
      <right style="medium"/>
      <top>
        <color indexed="63"/>
      </top>
      <bottom style="medium"/>
    </border>
    <border>
      <left style="medium"/>
      <right style="medium"/>
      <top>
        <color indexed="63"/>
      </top>
      <bottom style="thin"/>
    </border>
    <border>
      <left style="thin"/>
      <right style="thin"/>
      <top>
        <color indexed="63"/>
      </top>
      <bottom>
        <color indexed="63"/>
      </bottom>
    </border>
    <border>
      <left/>
      <right/>
      <top style="medium"/>
      <bottom style="mediu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top/>
      <bottom style="medium"/>
    </border>
    <border>
      <left/>
      <right/>
      <top/>
      <bottom style="thin"/>
    </border>
    <border>
      <left style="thin"/>
      <right/>
      <top style="thin"/>
      <bottom style="thin"/>
    </border>
    <border>
      <left style="thin"/>
      <right/>
      <top style="thin"/>
      <bottom/>
    </border>
    <border>
      <left>
        <color indexed="63"/>
      </left>
      <right style="thin"/>
      <top style="medium"/>
      <bottom style="medium"/>
    </border>
    <border>
      <left/>
      <right style="thin"/>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right style="medium"/>
      <top style="thin"/>
      <bottom>
        <color indexed="63"/>
      </bottom>
    </border>
    <border>
      <left style="thin"/>
      <right style="medium"/>
      <top style="thin"/>
      <bottom style="thin"/>
    </border>
    <border>
      <left style="medium"/>
      <right style="thin"/>
      <top style="thin"/>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double"/>
      <right style="double"/>
      <top style="double"/>
      <bottom>
        <color indexed="63"/>
      </bottom>
    </border>
    <border>
      <left style="double"/>
      <right style="double"/>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79">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lignment/>
    </xf>
    <xf numFmtId="0" fontId="27" fillId="0" borderId="0" xfId="0" applyFont="1" applyAlignment="1">
      <alignment/>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3" fillId="0" borderId="0" xfId="0" applyNumberFormat="1" applyFont="1" applyAlignment="1">
      <alignment horizontal="left" indent="1"/>
    </xf>
    <xf numFmtId="0" fontId="33" fillId="0" borderId="0" xfId="0" applyFont="1" applyAlignment="1" applyProtection="1">
      <alignment/>
      <protection locked="0"/>
    </xf>
    <xf numFmtId="165" fontId="33" fillId="0" borderId="0" xfId="61" applyNumberFormat="1" applyFont="1" applyAlignment="1">
      <alignment horizontal="left" indent="1"/>
      <protection/>
    </xf>
    <xf numFmtId="0" fontId="35" fillId="0" borderId="0" xfId="61" applyFont="1" applyAlignment="1">
      <alignment horizontal="left" indent="2"/>
      <protection/>
    </xf>
    <xf numFmtId="165" fontId="30" fillId="0" borderId="10" xfId="61" applyNumberFormat="1" applyFont="1" applyBorder="1" applyAlignment="1" applyProtection="1">
      <alignment horizontal="right"/>
      <protection locked="0"/>
    </xf>
    <xf numFmtId="165" fontId="35" fillId="0" borderId="0" xfId="61" applyNumberFormat="1" applyFont="1" applyAlignment="1">
      <alignment horizontal="left" indent="2"/>
      <protection/>
    </xf>
    <xf numFmtId="0" fontId="35" fillId="0" borderId="0" xfId="61" applyFont="1" applyAlignment="1" applyProtection="1">
      <alignment horizontal="left" indent="2"/>
      <protection locked="0"/>
    </xf>
    <xf numFmtId="165" fontId="35" fillId="0" borderId="0" xfId="61" applyNumberFormat="1" applyFont="1" applyAlignment="1" applyProtection="1">
      <alignment horizontal="left" indent="2"/>
      <protection locked="0"/>
    </xf>
    <xf numFmtId="0" fontId="30" fillId="0" borderId="0" xfId="61" applyFont="1" applyAlignment="1" applyProtection="1">
      <alignment horizontal="left" indent="1"/>
      <protection locked="0"/>
    </xf>
    <xf numFmtId="165" fontId="30" fillId="0" borderId="0" xfId="61"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61" applyNumberFormat="1" applyFont="1" applyAlignment="1" applyProtection="1">
      <alignment horizontal="left" indent="2"/>
      <protection locked="0"/>
    </xf>
    <xf numFmtId="0" fontId="33" fillId="0" borderId="0" xfId="61" applyFont="1" applyAlignment="1" applyProtection="1">
      <alignment horizontal="left" indent="1"/>
      <protection locked="0"/>
    </xf>
    <xf numFmtId="165" fontId="33" fillId="0" borderId="0" xfId="61"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1" applyFont="1" applyBorder="1" applyAlignment="1" applyProtection="1">
      <alignment horizontal="left" indent="1"/>
      <protection locked="0"/>
    </xf>
    <xf numFmtId="165" fontId="30" fillId="0" borderId="0" xfId="61" applyNumberFormat="1" applyFont="1" applyBorder="1" applyAlignment="1" applyProtection="1">
      <alignment horizontal="left" indent="1"/>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0" fontId="38" fillId="0" borderId="0" xfId="0" applyFont="1" applyAlignment="1">
      <alignment/>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0" fontId="27" fillId="0" borderId="12" xfId="0" applyFont="1" applyBorder="1" applyAlignment="1">
      <alignment horizontal="center"/>
    </xf>
    <xf numFmtId="0" fontId="0" fillId="0" borderId="0" xfId="0" applyBorder="1" applyAlignment="1" applyProtection="1">
      <alignment/>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6" borderId="0" xfId="0" applyFill="1" applyAlignment="1" applyProtection="1">
      <alignment/>
      <protection locked="0"/>
    </xf>
    <xf numFmtId="43" fontId="0" fillId="26" borderId="13"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0" fillId="26" borderId="0" xfId="0" applyFill="1" applyBorder="1" applyAlignment="1">
      <alignment/>
    </xf>
    <xf numFmtId="0" fontId="27" fillId="26" borderId="14" xfId="0" applyFont="1" applyFill="1" applyBorder="1" applyAlignment="1">
      <alignment horizontal="center"/>
    </xf>
    <xf numFmtId="0" fontId="27" fillId="0" borderId="15" xfId="0" applyFont="1" applyBorder="1" applyAlignment="1">
      <alignment horizontal="center"/>
    </xf>
    <xf numFmtId="0" fontId="0" fillId="0" borderId="0" xfId="0" applyBorder="1" applyAlignment="1" applyProtection="1">
      <alignment/>
      <protection/>
    </xf>
    <xf numFmtId="0" fontId="30" fillId="0" borderId="10" xfId="61" applyFont="1" applyBorder="1" applyAlignment="1" applyProtection="1">
      <alignment horizontal="left" vertical="top"/>
      <protection locked="0"/>
    </xf>
    <xf numFmtId="0" fontId="22" fillId="0" borderId="15" xfId="0" applyFont="1" applyBorder="1" applyAlignment="1">
      <alignment wrapText="1"/>
    </xf>
    <xf numFmtId="0" fontId="27" fillId="0" borderId="16" xfId="0" applyFont="1" applyBorder="1" applyAlignment="1">
      <alignment horizontal="center"/>
    </xf>
    <xf numFmtId="0" fontId="26" fillId="0" borderId="12" xfId="0" applyFont="1" applyBorder="1" applyAlignment="1">
      <alignment wrapText="1"/>
    </xf>
    <xf numFmtId="0" fontId="22" fillId="0" borderId="16" xfId="0" applyFont="1" applyBorder="1" applyAlignment="1">
      <alignment wrapText="1"/>
    </xf>
    <xf numFmtId="0" fontId="21" fillId="25" borderId="11" xfId="0" applyFont="1" applyFill="1" applyBorder="1" applyAlignment="1" quotePrefix="1">
      <alignment horizontal="center" wrapText="1"/>
    </xf>
    <xf numFmtId="0" fontId="30" fillId="0" borderId="10" xfId="61" applyFont="1" applyBorder="1" applyAlignment="1" applyProtection="1">
      <alignment horizontal="left" indent="2"/>
      <protection locked="0"/>
    </xf>
    <xf numFmtId="165" fontId="30" fillId="0" borderId="0" xfId="0" applyNumberFormat="1" applyFont="1" applyAlignment="1">
      <alignment horizontal="left" wrapText="1" indent="1"/>
    </xf>
    <xf numFmtId="0" fontId="33" fillId="27" borderId="11" xfId="61" applyFont="1" applyFill="1" applyBorder="1" applyAlignment="1">
      <alignment horizontal="left" indent="1"/>
      <protection/>
    </xf>
    <xf numFmtId="2" fontId="20" fillId="27" borderId="11" xfId="0" applyNumberFormat="1" applyFont="1" applyFill="1" applyBorder="1" applyAlignment="1" applyProtection="1">
      <alignment/>
      <protection/>
    </xf>
    <xf numFmtId="0" fontId="37" fillId="0" borderId="0" xfId="0" applyFont="1" applyAlignment="1" applyProtection="1">
      <alignment/>
      <protection/>
    </xf>
    <xf numFmtId="0" fontId="33" fillId="27" borderId="11" xfId="0" applyFont="1" applyFill="1" applyBorder="1" applyAlignment="1">
      <alignment horizontal="left" indent="1"/>
    </xf>
    <xf numFmtId="165" fontId="33" fillId="0" borderId="0" xfId="0" applyNumberFormat="1" applyFont="1" applyAlignment="1" applyProtection="1">
      <alignment horizontal="center"/>
      <protection/>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8" fillId="26" borderId="0" xfId="0" applyFont="1" applyFill="1" applyAlignment="1">
      <alignment horizontal="center"/>
    </xf>
    <xf numFmtId="0" fontId="0" fillId="26" borderId="0" xfId="0" applyFill="1" applyAlignment="1">
      <alignment/>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165" fontId="35" fillId="0" borderId="11" xfId="61"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1" applyNumberFormat="1" applyFont="1" applyBorder="1" applyAlignment="1" applyProtection="1">
      <alignment horizontal="center"/>
      <protection locked="0"/>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165" fontId="33" fillId="0" borderId="0" xfId="61" applyNumberFormat="1" applyFont="1" applyAlignment="1" applyProtection="1">
      <alignment horizontal="left"/>
      <protection/>
    </xf>
    <xf numFmtId="165" fontId="33" fillId="26" borderId="0" xfId="61" applyNumberFormat="1" applyFont="1" applyFill="1" applyAlignment="1" applyProtection="1">
      <alignment horizontal="right"/>
      <protection/>
    </xf>
    <xf numFmtId="0" fontId="37" fillId="27" borderId="15"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18" xfId="61" applyFont="1" applyBorder="1" applyAlignment="1" applyProtection="1">
      <alignment horizontal="left" vertical="top"/>
      <protection locked="0"/>
    </xf>
    <xf numFmtId="0" fontId="33" fillId="27" borderId="11" xfId="61" applyFont="1" applyFill="1" applyBorder="1" applyAlignment="1" applyProtection="1">
      <alignment horizontal="left" indent="1"/>
      <protection/>
    </xf>
    <xf numFmtId="165" fontId="30" fillId="0" borderId="0" xfId="0" applyNumberFormat="1" applyFont="1" applyBorder="1" applyAlignment="1">
      <alignment/>
    </xf>
    <xf numFmtId="165" fontId="30" fillId="0" borderId="0" xfId="0" applyNumberFormat="1" applyFont="1" applyBorder="1" applyAlignment="1">
      <alignment horizontal="left" wrapText="1" indent="1"/>
    </xf>
    <xf numFmtId="165" fontId="33" fillId="27" borderId="11" xfId="0" applyNumberFormat="1" applyFont="1" applyFill="1" applyBorder="1" applyAlignment="1">
      <alignment wrapText="1"/>
    </xf>
    <xf numFmtId="165" fontId="33" fillId="27"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7" borderId="11" xfId="0" applyFont="1" applyFill="1" applyBorder="1" applyAlignment="1" applyProtection="1">
      <alignment/>
      <protection/>
    </xf>
    <xf numFmtId="0" fontId="21" fillId="27" borderId="11" xfId="0" applyFont="1" applyFill="1" applyBorder="1" applyAlignment="1">
      <alignment/>
    </xf>
    <xf numFmtId="0" fontId="21" fillId="27" borderId="11" xfId="0" applyFont="1" applyFill="1" applyBorder="1" applyAlignment="1" applyProtection="1">
      <alignment/>
      <protection/>
    </xf>
    <xf numFmtId="0" fontId="0" fillId="28" borderId="17" xfId="0" applyFont="1" applyFill="1" applyBorder="1" applyAlignment="1" applyProtection="1">
      <alignment/>
      <protection/>
    </xf>
    <xf numFmtId="0" fontId="0" fillId="28" borderId="10" xfId="0" applyFont="1" applyFill="1" applyBorder="1" applyAlignment="1" applyProtection="1">
      <alignment/>
      <protection/>
    </xf>
    <xf numFmtId="0" fontId="27" fillId="27"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1" applyNumberFormat="1" applyFont="1" applyBorder="1" applyAlignment="1" applyProtection="1">
      <alignment horizontal="center"/>
      <protection locked="0"/>
    </xf>
    <xf numFmtId="5" fontId="35" fillId="0" borderId="19" xfId="61" applyNumberFormat="1" applyFont="1" applyBorder="1" applyAlignment="1" applyProtection="1">
      <alignment horizontal="center"/>
      <protection locked="0"/>
    </xf>
    <xf numFmtId="0" fontId="0" fillId="26" borderId="0" xfId="0" applyFont="1" applyFill="1" applyBorder="1" applyAlignment="1" applyProtection="1">
      <alignment/>
      <protection/>
    </xf>
    <xf numFmtId="0" fontId="27" fillId="27" borderId="11" xfId="0" applyFont="1" applyFill="1" applyBorder="1" applyAlignment="1" applyProtection="1">
      <alignment horizontal="center"/>
      <protection/>
    </xf>
    <xf numFmtId="165" fontId="33" fillId="27" borderId="11" xfId="0" applyNumberFormat="1" applyFont="1" applyFill="1" applyBorder="1" applyAlignment="1" applyProtection="1">
      <alignment vertical="top"/>
      <protection/>
    </xf>
    <xf numFmtId="0" fontId="30" fillId="28" borderId="17"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20" xfId="61" applyFont="1" applyFill="1" applyBorder="1" applyAlignment="1" applyProtection="1">
      <alignment horizontal="left" vertical="top"/>
      <protection/>
    </xf>
    <xf numFmtId="0" fontId="30" fillId="28" borderId="16" xfId="61" applyFont="1" applyFill="1" applyBorder="1" applyAlignment="1" applyProtection="1">
      <alignment horizontal="left" vertical="top"/>
      <protection/>
    </xf>
    <xf numFmtId="165" fontId="33" fillId="0" borderId="11" xfId="61" applyNumberFormat="1" applyFont="1" applyBorder="1" applyAlignment="1" applyProtection="1">
      <alignment horizontal="right"/>
      <protection locked="0"/>
    </xf>
    <xf numFmtId="0" fontId="22" fillId="0" borderId="12" xfId="0" applyFont="1" applyBorder="1" applyAlignment="1">
      <alignment wrapText="1"/>
    </xf>
    <xf numFmtId="0" fontId="22" fillId="0" borderId="12" xfId="0" applyFont="1" applyBorder="1" applyAlignment="1">
      <alignment vertical="top" wrapText="1"/>
    </xf>
    <xf numFmtId="0" fontId="22" fillId="0" borderId="11" xfId="0" applyFont="1" applyBorder="1" applyAlignment="1">
      <alignment vertical="top" wrapText="1"/>
    </xf>
    <xf numFmtId="0" fontId="21" fillId="25" borderId="12" xfId="0" applyFont="1" applyFill="1" applyBorder="1" applyAlignment="1">
      <alignment horizontal="center" wrapText="1"/>
    </xf>
    <xf numFmtId="0" fontId="22" fillId="0" borderId="11" xfId="0" applyFont="1" applyBorder="1" applyAlignment="1">
      <alignment horizontal="left" vertical="top" wrapText="1"/>
    </xf>
    <xf numFmtId="0" fontId="26" fillId="0" borderId="11" xfId="0" applyFont="1" applyBorder="1" applyAlignment="1">
      <alignment horizontal="left" vertical="top" wrapText="1"/>
    </xf>
    <xf numFmtId="0" fontId="39" fillId="0" borderId="15" xfId="0" applyFont="1" applyBorder="1" applyAlignment="1">
      <alignment vertical="top" wrapText="1"/>
    </xf>
    <xf numFmtId="0" fontId="22" fillId="0" borderId="15" xfId="0" applyFont="1" applyBorder="1" applyAlignment="1">
      <alignment vertical="top" wrapText="1"/>
    </xf>
    <xf numFmtId="0" fontId="22" fillId="0" borderId="21" xfId="0" applyFont="1" applyBorder="1" applyAlignment="1">
      <alignment vertical="top" wrapText="1"/>
    </xf>
    <xf numFmtId="165" fontId="33" fillId="28" borderId="11" xfId="0" applyNumberFormat="1" applyFont="1" applyFill="1" applyBorder="1" applyAlignment="1" applyProtection="1">
      <alignment horizontal="right"/>
      <protection/>
    </xf>
    <xf numFmtId="165" fontId="33" fillId="28" borderId="11" xfId="0" applyNumberFormat="1" applyFont="1" applyFill="1" applyBorder="1" applyAlignment="1" applyProtection="1">
      <alignment/>
      <protection/>
    </xf>
    <xf numFmtId="165" fontId="33" fillId="28" borderId="11" xfId="61" applyNumberFormat="1" applyFont="1" applyFill="1" applyBorder="1" applyAlignment="1" applyProtection="1">
      <alignment horizontal="right"/>
      <protection/>
    </xf>
    <xf numFmtId="5" fontId="33" fillId="28" borderId="11" xfId="0" applyNumberFormat="1" applyFont="1" applyFill="1" applyBorder="1" applyAlignment="1" applyProtection="1">
      <alignment/>
      <protection/>
    </xf>
    <xf numFmtId="165" fontId="35" fillId="28" borderId="11" xfId="0" applyNumberFormat="1" applyFont="1" applyFill="1" applyBorder="1" applyAlignment="1" applyProtection="1">
      <alignment horizontal="center"/>
      <protection/>
    </xf>
    <xf numFmtId="165" fontId="30" fillId="28" borderId="11" xfId="61" applyNumberFormat="1" applyFont="1" applyFill="1" applyBorder="1" applyAlignment="1" applyProtection="1">
      <alignment horizontal="center"/>
      <protection/>
    </xf>
    <xf numFmtId="165" fontId="35" fillId="28" borderId="11" xfId="61" applyNumberFormat="1" applyFont="1" applyFill="1" applyBorder="1" applyAlignment="1" applyProtection="1">
      <alignment horizontal="center"/>
      <protection/>
    </xf>
    <xf numFmtId="165" fontId="30" fillId="28" borderId="11" xfId="0" applyNumberFormat="1" applyFont="1" applyFill="1" applyBorder="1" applyAlignment="1" applyProtection="1">
      <alignment horizontal="center"/>
      <protection/>
    </xf>
    <xf numFmtId="5" fontId="27" fillId="28" borderId="11" xfId="0" applyNumberFormat="1" applyFont="1" applyFill="1" applyBorder="1" applyAlignment="1" applyProtection="1">
      <alignment/>
      <protection/>
    </xf>
    <xf numFmtId="0" fontId="0" fillId="28" borderId="22" xfId="0" applyFill="1" applyBorder="1" applyAlignment="1">
      <alignment/>
    </xf>
    <xf numFmtId="0" fontId="27" fillId="28" borderId="11" xfId="0" applyFont="1" applyFill="1" applyBorder="1" applyAlignment="1" applyProtection="1">
      <alignment horizontal="center"/>
      <protection/>
    </xf>
    <xf numFmtId="0" fontId="0" fillId="28" borderId="11" xfId="0" applyFont="1" applyFill="1" applyBorder="1" applyAlignment="1" applyProtection="1">
      <alignment horizontal="center"/>
      <protection/>
    </xf>
    <xf numFmtId="0" fontId="0" fillId="28" borderId="11" xfId="0" applyFont="1" applyFill="1" applyBorder="1" applyAlignment="1" applyProtection="1" quotePrefix="1">
      <alignment horizontal="center"/>
      <protection/>
    </xf>
    <xf numFmtId="0" fontId="0" fillId="27" borderId="11" xfId="0" applyFont="1" applyFill="1" applyBorder="1" applyAlignment="1" applyProtection="1">
      <alignment horizontal="left" wrapText="1"/>
      <protection/>
    </xf>
    <xf numFmtId="16" fontId="27" fillId="27" borderId="11"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15" xfId="0" applyFont="1" applyFill="1" applyBorder="1" applyAlignment="1" applyProtection="1">
      <alignment/>
      <protection/>
    </xf>
    <xf numFmtId="0" fontId="27" fillId="28" borderId="11" xfId="0" applyFont="1" applyFill="1" applyBorder="1" applyAlignment="1" applyProtection="1">
      <alignment/>
      <protection/>
    </xf>
    <xf numFmtId="0" fontId="27" fillId="28" borderId="17"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15" xfId="0" applyNumberFormat="1" applyFont="1" applyFill="1" applyBorder="1" applyAlignment="1" applyProtection="1">
      <alignment horizontal="right"/>
      <protection/>
    </xf>
    <xf numFmtId="5" fontId="27" fillId="0" borderId="16" xfId="0" applyNumberFormat="1" applyFont="1" applyBorder="1" applyAlignment="1" applyProtection="1">
      <alignment horizontal="right"/>
      <protection/>
    </xf>
    <xf numFmtId="165" fontId="30" fillId="26" borderId="1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0" fontId="22" fillId="0" borderId="23" xfId="0" applyFont="1" applyBorder="1" applyAlignment="1">
      <alignment vertical="top" wrapText="1"/>
    </xf>
    <xf numFmtId="0" fontId="22" fillId="26" borderId="12" xfId="0" applyFont="1" applyFill="1" applyBorder="1" applyAlignment="1">
      <alignment vertical="top" wrapText="1"/>
    </xf>
    <xf numFmtId="0" fontId="26" fillId="0" borderId="15" xfId="0" applyFont="1" applyBorder="1" applyAlignment="1">
      <alignment wrapText="1"/>
    </xf>
    <xf numFmtId="0" fontId="22" fillId="26" borderId="16" xfId="0" applyFont="1" applyFill="1" applyBorder="1" applyAlignment="1">
      <alignment vertical="top" wrapText="1"/>
    </xf>
    <xf numFmtId="0" fontId="22" fillId="26" borderId="15" xfId="0" applyFont="1" applyFill="1" applyBorder="1" applyAlignment="1">
      <alignment vertical="top" wrapText="1"/>
    </xf>
    <xf numFmtId="0" fontId="46" fillId="28"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1" applyNumberFormat="1" applyFont="1" applyFill="1" applyBorder="1" applyAlignment="1" applyProtection="1">
      <alignment horizontal="center"/>
      <protection locked="0"/>
    </xf>
    <xf numFmtId="165" fontId="30" fillId="25" borderId="11" xfId="61" applyNumberFormat="1" applyFont="1" applyFill="1" applyBorder="1" applyAlignment="1" applyProtection="1">
      <alignment horizontal="center"/>
      <protection locked="0"/>
    </xf>
    <xf numFmtId="0" fontId="27" fillId="26" borderId="19"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7" xfId="61" applyFont="1" applyFill="1" applyBorder="1" applyAlignment="1" applyProtection="1">
      <alignment horizontal="left" vertical="top"/>
      <protection locked="0"/>
    </xf>
    <xf numFmtId="0" fontId="37" fillId="27" borderId="11" xfId="61" applyFont="1" applyFill="1" applyBorder="1" applyAlignment="1" applyProtection="1">
      <alignment horizontal="left" indent="1"/>
      <protection/>
    </xf>
    <xf numFmtId="169" fontId="47" fillId="28" borderId="11" xfId="61" applyNumberFormat="1" applyFont="1" applyFill="1" applyBorder="1" applyAlignment="1" applyProtection="1">
      <alignment horizontal="right"/>
      <protection/>
    </xf>
    <xf numFmtId="166" fontId="0" fillId="0" borderId="0" xfId="0" applyNumberFormat="1" applyAlignment="1">
      <alignment/>
    </xf>
    <xf numFmtId="166" fontId="47" fillId="28" borderId="11" xfId="61" applyNumberFormat="1" applyFont="1" applyFill="1" applyBorder="1" applyAlignment="1" applyProtection="1">
      <alignment horizontal="right"/>
      <protection/>
    </xf>
    <xf numFmtId="0" fontId="32" fillId="28" borderId="11" xfId="0" applyNumberFormat="1" applyFont="1" applyFill="1" applyBorder="1" applyAlignment="1" applyProtection="1">
      <alignment horizontal="left" wrapText="1" indent="2"/>
      <protection locked="0"/>
    </xf>
    <xf numFmtId="0" fontId="32" fillId="28" borderId="11" xfId="0" applyNumberFormat="1" applyFont="1" applyFill="1" applyBorder="1" applyAlignment="1" applyProtection="1">
      <alignment horizontal="left" indent="2"/>
      <protection locked="0"/>
    </xf>
    <xf numFmtId="0" fontId="30" fillId="28" borderId="10"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protection/>
    </xf>
    <xf numFmtId="0" fontId="36" fillId="28" borderId="10" xfId="61" applyFont="1" applyFill="1" applyBorder="1" applyAlignment="1" applyProtection="1">
      <alignment horizontal="left" vertical="top" wrapText="1"/>
      <protection/>
    </xf>
    <xf numFmtId="0" fontId="30" fillId="28" borderId="12" xfId="61" applyFont="1" applyFill="1" applyBorder="1" applyAlignment="1" applyProtection="1">
      <alignment horizontal="left" vertical="top"/>
      <protection/>
    </xf>
    <xf numFmtId="0" fontId="30" fillId="28" borderId="24" xfId="61"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7" xfId="61" applyFont="1" applyFill="1" applyBorder="1" applyAlignment="1" applyProtection="1">
      <alignment horizontal="left" indent="2"/>
      <protection/>
    </xf>
    <xf numFmtId="0" fontId="30" fillId="28" borderId="10" xfId="61" applyFont="1" applyFill="1" applyBorder="1" applyAlignment="1" applyProtection="1">
      <alignment horizontal="left" indent="2"/>
      <protection/>
    </xf>
    <xf numFmtId="0" fontId="30" fillId="28" borderId="25" xfId="61"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2" xfId="0" applyFont="1" applyFill="1" applyBorder="1" applyAlignment="1">
      <alignment horizontal="center"/>
    </xf>
    <xf numFmtId="0" fontId="27" fillId="26" borderId="15" xfId="0" applyFont="1" applyFill="1" applyBorder="1" applyAlignment="1">
      <alignment horizontal="center"/>
    </xf>
    <xf numFmtId="0" fontId="27" fillId="26" borderId="16" xfId="0" applyFont="1" applyFill="1" applyBorder="1" applyAlignment="1">
      <alignment horizontal="center"/>
    </xf>
    <xf numFmtId="49" fontId="22" fillId="0" borderId="12"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top" wrapText="1"/>
    </xf>
    <xf numFmtId="49" fontId="22" fillId="0" borderId="15"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8" borderId="26" xfId="0" applyFill="1" applyBorder="1" applyAlignment="1">
      <alignment/>
    </xf>
    <xf numFmtId="0" fontId="22" fillId="0" borderId="16"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2" xfId="0" applyFont="1" applyFill="1" applyBorder="1" applyAlignment="1">
      <alignment horizontal="center" wrapText="1"/>
    </xf>
    <xf numFmtId="0" fontId="22" fillId="0" borderId="22" xfId="0" applyFont="1" applyBorder="1" applyAlignment="1">
      <alignment vertical="top" wrapText="1"/>
    </xf>
    <xf numFmtId="0" fontId="26" fillId="25" borderId="22" xfId="0" applyFont="1" applyFill="1" applyBorder="1" applyAlignment="1">
      <alignment horizontal="center" wrapText="1"/>
    </xf>
    <xf numFmtId="0" fontId="27" fillId="29" borderId="11" xfId="0" applyFont="1" applyFill="1" applyBorder="1" applyAlignment="1">
      <alignment horizontal="center"/>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27" xfId="0" applyFont="1" applyBorder="1" applyAlignment="1" applyProtection="1">
      <alignment/>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locked="0"/>
    </xf>
    <xf numFmtId="0" fontId="0" fillId="0" borderId="29" xfId="0" applyBorder="1" applyAlignment="1" applyProtection="1">
      <alignment horizontal="left" indent="1"/>
      <protection/>
    </xf>
    <xf numFmtId="0" fontId="0" fillId="0" borderId="30" xfId="0" applyFill="1" applyBorder="1" applyAlignment="1" applyProtection="1">
      <alignment/>
      <protection locked="0"/>
    </xf>
    <xf numFmtId="0" fontId="0" fillId="0" borderId="27"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28" xfId="0" applyFill="1" applyBorder="1" applyAlignment="1" applyProtection="1">
      <alignment/>
      <protection locked="0"/>
    </xf>
    <xf numFmtId="0" fontId="0" fillId="28" borderId="31" xfId="0" applyFont="1" applyFill="1" applyBorder="1" applyAlignment="1" applyProtection="1">
      <alignment/>
      <protection/>
    </xf>
    <xf numFmtId="0" fontId="0" fillId="28" borderId="32" xfId="0" applyFill="1" applyBorder="1" applyAlignment="1" applyProtection="1">
      <alignment/>
      <protection/>
    </xf>
    <xf numFmtId="0" fontId="0" fillId="28" borderId="21" xfId="0" applyFill="1" applyBorder="1" applyAlignment="1" applyProtection="1">
      <alignment/>
      <protection/>
    </xf>
    <xf numFmtId="0" fontId="0" fillId="28" borderId="33" xfId="0" applyFill="1" applyBorder="1" applyAlignment="1" applyProtection="1">
      <alignment horizontal="left" indent="1"/>
      <protection/>
    </xf>
    <xf numFmtId="0" fontId="0" fillId="28" borderId="0" xfId="0" applyFill="1" applyBorder="1" applyAlignment="1" applyProtection="1">
      <alignment/>
      <protection/>
    </xf>
    <xf numFmtId="0" fontId="0" fillId="28" borderId="34" xfId="0" applyFill="1" applyBorder="1" applyAlignment="1" applyProtection="1">
      <alignment/>
      <protection/>
    </xf>
    <xf numFmtId="0" fontId="0" fillId="28" borderId="35" xfId="0" applyFill="1" applyBorder="1" applyAlignment="1" applyProtection="1">
      <alignment/>
      <protection/>
    </xf>
    <xf numFmtId="0" fontId="0" fillId="28" borderId="23" xfId="0" applyFill="1" applyBorder="1" applyAlignment="1" applyProtection="1">
      <alignment/>
      <protection/>
    </xf>
    <xf numFmtId="0" fontId="0" fillId="28" borderId="31" xfId="0" applyFill="1" applyBorder="1" applyAlignment="1" applyProtection="1">
      <alignment/>
      <protection/>
    </xf>
    <xf numFmtId="0" fontId="0" fillId="28" borderId="14" xfId="0" applyFont="1" applyFill="1" applyBorder="1" applyAlignment="1" applyProtection="1">
      <alignment horizontal="left" indent="1"/>
      <protection/>
    </xf>
    <xf numFmtId="0" fontId="0" fillId="28" borderId="33" xfId="0" applyFont="1" applyFill="1" applyBorder="1" applyAlignment="1" applyProtection="1">
      <alignment horizontal="left" indent="1"/>
      <protection/>
    </xf>
    <xf numFmtId="0" fontId="21" fillId="28" borderId="11" xfId="0" applyFont="1" applyFill="1" applyBorder="1" applyAlignment="1" applyProtection="1">
      <alignment/>
      <protection/>
    </xf>
    <xf numFmtId="0" fontId="21" fillId="28" borderId="19" xfId="0" applyFont="1" applyFill="1" applyBorder="1" applyAlignment="1" applyProtection="1">
      <alignment/>
      <protection/>
    </xf>
    <xf numFmtId="0" fontId="0" fillId="28" borderId="26" xfId="0" applyFill="1" applyBorder="1" applyAlignment="1" applyProtection="1">
      <alignment/>
      <protection/>
    </xf>
    <xf numFmtId="0" fontId="0" fillId="28" borderId="22" xfId="0" applyFill="1" applyBorder="1" applyAlignment="1" applyProtection="1">
      <alignment/>
      <protection/>
    </xf>
    <xf numFmtId="0" fontId="0" fillId="28" borderId="19" xfId="0" applyFont="1" applyFill="1" applyBorder="1" applyAlignment="1" applyProtection="1">
      <alignment/>
      <protection/>
    </xf>
    <xf numFmtId="0" fontId="0" fillId="28" borderId="17"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29" borderId="11" xfId="0" applyFont="1" applyFill="1" applyBorder="1" applyAlignment="1">
      <alignment horizontal="center" wrapText="1"/>
    </xf>
    <xf numFmtId="0" fontId="39" fillId="26" borderId="11" xfId="0" applyNumberFormat="1" applyFont="1" applyFill="1" applyBorder="1" applyAlignment="1" quotePrefix="1">
      <alignment horizontal="left" wrapText="1"/>
    </xf>
    <xf numFmtId="0" fontId="22" fillId="0" borderId="16" xfId="0" applyNumberFormat="1" applyFont="1" applyBorder="1" applyAlignment="1">
      <alignment vertical="top"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36" xfId="0" applyFill="1" applyBorder="1" applyAlignment="1" applyProtection="1">
      <alignment/>
      <protection locked="0"/>
    </xf>
    <xf numFmtId="0" fontId="0" fillId="26" borderId="36" xfId="0" applyFill="1" applyBorder="1" applyAlignment="1" applyProtection="1">
      <alignment horizontal="left" indent="1"/>
      <protection/>
    </xf>
    <xf numFmtId="0" fontId="22" fillId="26" borderId="11" xfId="0" applyNumberFormat="1" applyFont="1" applyFill="1" applyBorder="1" applyAlignment="1">
      <alignment horizontal="left" wrapText="1"/>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7" xfId="42" applyNumberFormat="1" applyFont="1" applyFill="1" applyBorder="1" applyAlignment="1" applyProtection="1">
      <alignment horizontal="center"/>
      <protection/>
    </xf>
    <xf numFmtId="167" fontId="0" fillId="28" borderId="10" xfId="42"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xf>
    <xf numFmtId="5" fontId="27" fillId="26" borderId="0" xfId="42" applyNumberFormat="1" applyFont="1" applyFill="1" applyBorder="1" applyAlignment="1" applyProtection="1">
      <alignment horizontal="center"/>
      <protection/>
    </xf>
    <xf numFmtId="5" fontId="27" fillId="28" borderId="11" xfId="0"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7" borderId="15"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wrapText="1"/>
      <protection/>
    </xf>
    <xf numFmtId="0" fontId="33" fillId="27" borderId="11" xfId="61" applyFont="1" applyFill="1" applyBorder="1" applyAlignment="1" applyProtection="1">
      <alignment horizontal="left" vertical="top"/>
      <protection/>
    </xf>
    <xf numFmtId="0" fontId="33" fillId="27" borderId="17" xfId="61"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1" xfId="61" applyNumberFormat="1" applyFont="1" applyFill="1" applyBorder="1" applyAlignment="1" applyProtection="1">
      <alignment horizontal="right"/>
      <protection/>
    </xf>
    <xf numFmtId="165" fontId="33" fillId="0" borderId="0" xfId="61"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1" applyNumberFormat="1" applyFont="1" applyAlignment="1" applyProtection="1">
      <alignment horizontal="left"/>
      <protection/>
    </xf>
    <xf numFmtId="165" fontId="30" fillId="26" borderId="0" xfId="61" applyNumberFormat="1" applyFont="1" applyFill="1" applyAlignment="1" applyProtection="1">
      <alignment horizontal="right"/>
      <protection/>
    </xf>
    <xf numFmtId="165" fontId="33" fillId="26" borderId="0" xfId="61" applyNumberFormat="1" applyFont="1" applyFill="1" applyBorder="1" applyAlignment="1" applyProtection="1">
      <alignment horizontal="right"/>
      <protection/>
    </xf>
    <xf numFmtId="165" fontId="33" fillId="26" borderId="0" xfId="61" applyNumberFormat="1" applyFont="1" applyFill="1" applyAlignment="1" applyProtection="1">
      <alignment horizontal="left"/>
      <protection/>
    </xf>
    <xf numFmtId="165" fontId="30" fillId="26" borderId="0" xfId="61"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1" applyNumberFormat="1" applyFont="1" applyAlignment="1" applyProtection="1">
      <alignment horizontal="right"/>
      <protection/>
    </xf>
    <xf numFmtId="165" fontId="30" fillId="0" borderId="0" xfId="61" applyNumberFormat="1" applyFont="1" applyBorder="1" applyAlignment="1" applyProtection="1">
      <alignment horizontal="right"/>
      <protection/>
    </xf>
    <xf numFmtId="165" fontId="30" fillId="0" borderId="0" xfId="61" applyNumberFormat="1" applyFont="1" applyBorder="1" applyAlignment="1" applyProtection="1">
      <alignment horizontal="left"/>
      <protection/>
    </xf>
    <xf numFmtId="165" fontId="30" fillId="26" borderId="0" xfId="61" applyNumberFormat="1" applyFont="1" applyFill="1" applyBorder="1" applyAlignment="1" applyProtection="1">
      <alignment horizontal="right"/>
      <protection/>
    </xf>
    <xf numFmtId="0" fontId="0" fillId="30" borderId="32" xfId="0" applyFill="1" applyBorder="1" applyAlignment="1" applyProtection="1">
      <alignment/>
      <protection/>
    </xf>
    <xf numFmtId="0" fontId="0" fillId="30" borderId="0" xfId="0" applyFill="1" applyBorder="1" applyAlignment="1" applyProtection="1">
      <alignment/>
      <protection/>
    </xf>
    <xf numFmtId="0" fontId="0" fillId="30" borderId="35" xfId="0" applyFill="1" applyBorder="1" applyAlignment="1" applyProtection="1">
      <alignment/>
      <protection/>
    </xf>
    <xf numFmtId="1" fontId="27" fillId="27" borderId="11" xfId="0" applyNumberFormat="1" applyFont="1" applyFill="1" applyBorder="1" applyAlignment="1" applyProtection="1">
      <alignment horizontal="center"/>
      <protection/>
    </xf>
    <xf numFmtId="169" fontId="0" fillId="28" borderId="17"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1" xfId="61" applyNumberFormat="1" applyFont="1" applyFill="1" applyBorder="1" applyAlignment="1" applyProtection="1">
      <alignment horizontal="right"/>
      <protection/>
    </xf>
    <xf numFmtId="166" fontId="0" fillId="28" borderId="17" xfId="0" applyNumberFormat="1" applyFill="1" applyBorder="1" applyAlignment="1" applyProtection="1">
      <alignment/>
      <protection/>
    </xf>
    <xf numFmtId="166" fontId="26" fillId="28"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1" xfId="61" applyNumberFormat="1" applyFont="1" applyFill="1" applyBorder="1" applyAlignment="1" applyProtection="1">
      <alignment horizontal="right"/>
      <protection/>
    </xf>
    <xf numFmtId="0" fontId="27" fillId="28" borderId="19" xfId="0" applyFont="1" applyFill="1" applyBorder="1" applyAlignment="1">
      <alignment horizontal="left"/>
    </xf>
    <xf numFmtId="5" fontId="33" fillId="26" borderId="0" xfId="0" applyNumberFormat="1" applyFont="1" applyFill="1" applyBorder="1" applyAlignment="1" applyProtection="1">
      <alignment/>
      <protection/>
    </xf>
    <xf numFmtId="165" fontId="35" fillId="25" borderId="11" xfId="61" applyNumberFormat="1" applyFont="1" applyFill="1" applyBorder="1" applyAlignment="1" applyProtection="1">
      <alignment horizontal="center"/>
      <protection/>
    </xf>
    <xf numFmtId="165" fontId="35" fillId="0" borderId="11" xfId="61" applyNumberFormat="1" applyFont="1" applyBorder="1" applyAlignment="1" applyProtection="1">
      <alignment horizontal="center"/>
      <protection/>
    </xf>
    <xf numFmtId="169" fontId="35" fillId="0" borderId="11" xfId="61" applyNumberFormat="1" applyFont="1" applyBorder="1" applyAlignment="1" applyProtection="1">
      <alignment horizontal="center"/>
      <protection/>
    </xf>
    <xf numFmtId="165" fontId="30" fillId="0" borderId="10" xfId="0" applyNumberFormat="1" applyFont="1" applyBorder="1" applyAlignment="1" applyProtection="1">
      <alignment/>
      <protection/>
    </xf>
    <xf numFmtId="5" fontId="27" fillId="26" borderId="0" xfId="0" applyNumberFormat="1" applyFont="1" applyFill="1" applyBorder="1" applyAlignment="1" applyProtection="1">
      <alignment horizontal="center"/>
      <protection/>
    </xf>
    <xf numFmtId="0" fontId="28" fillId="26" borderId="0" xfId="0" applyFont="1" applyFill="1" applyBorder="1" applyAlignment="1">
      <alignment horizontal="left" wrapText="1"/>
    </xf>
    <xf numFmtId="43" fontId="0" fillId="28" borderId="17" xfId="42" applyFont="1" applyFill="1" applyBorder="1" applyAlignment="1" applyProtection="1">
      <alignment horizontal="center"/>
      <protection/>
    </xf>
    <xf numFmtId="0" fontId="27" fillId="0" borderId="35" xfId="0" applyFont="1" applyFill="1" applyBorder="1" applyAlignment="1" applyProtection="1">
      <alignment/>
      <protection locked="0"/>
    </xf>
    <xf numFmtId="3" fontId="0" fillId="28" borderId="11"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1" xfId="0" applyNumberFormat="1" applyFont="1" applyFill="1" applyBorder="1" applyAlignment="1" applyProtection="1">
      <alignment wrapText="1"/>
      <protection/>
    </xf>
    <xf numFmtId="0" fontId="26" fillId="28" borderId="11"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1" xfId="42" applyFont="1" applyFill="1" applyBorder="1" applyAlignment="1" applyProtection="1">
      <alignment/>
      <protection/>
    </xf>
    <xf numFmtId="0" fontId="27" fillId="28" borderId="11" xfId="0" applyFont="1" applyFill="1" applyBorder="1" applyAlignment="1" applyProtection="1">
      <alignment horizontal="center" wrapText="1"/>
      <protection/>
    </xf>
    <xf numFmtId="0" fontId="26" fillId="28" borderId="11" xfId="0" applyFont="1" applyFill="1" applyBorder="1" applyAlignment="1" applyProtection="1">
      <alignment/>
      <protection/>
    </xf>
    <xf numFmtId="0" fontId="26" fillId="28" borderId="11" xfId="0" applyFont="1" applyFill="1" applyBorder="1" applyAlignment="1" applyProtection="1">
      <alignment horizontal="left"/>
      <protection/>
    </xf>
    <xf numFmtId="0" fontId="28" fillId="28" borderId="12" xfId="0" applyFont="1" applyFill="1" applyBorder="1" applyAlignment="1">
      <alignment horizontal="left" wrapText="1"/>
    </xf>
    <xf numFmtId="0" fontId="28" fillId="28" borderId="15" xfId="0" applyFont="1" applyFill="1" applyBorder="1" applyAlignment="1">
      <alignment horizontal="left" wrapText="1"/>
    </xf>
    <xf numFmtId="0" fontId="0" fillId="26" borderId="25" xfId="0" applyFill="1" applyBorder="1" applyAlignment="1" applyProtection="1">
      <alignment/>
      <protection locked="0"/>
    </xf>
    <xf numFmtId="5" fontId="0" fillId="31" borderId="17" xfId="42" applyNumberFormat="1" applyFont="1" applyFill="1" applyBorder="1" applyAlignment="1" applyProtection="1">
      <alignment/>
      <protection locked="0"/>
    </xf>
    <xf numFmtId="0" fontId="0" fillId="28" borderId="13" xfId="0" applyFont="1" applyFill="1" applyBorder="1" applyAlignment="1" applyProtection="1">
      <alignment vertical="top"/>
      <protection/>
    </xf>
    <xf numFmtId="43" fontId="0" fillId="28" borderId="11" xfId="0" applyNumberFormat="1" applyFill="1" applyBorder="1" applyAlignment="1" applyProtection="1">
      <alignment/>
      <protection/>
    </xf>
    <xf numFmtId="0" fontId="27" fillId="28" borderId="11" xfId="0" applyFont="1" applyFill="1" applyBorder="1" applyAlignment="1" applyProtection="1" quotePrefix="1">
      <alignment/>
      <protection/>
    </xf>
    <xf numFmtId="0" fontId="22" fillId="0" borderId="0" xfId="0" applyFont="1" applyBorder="1" applyAlignment="1">
      <alignment vertical="top" wrapText="1"/>
    </xf>
    <xf numFmtId="49" fontId="48" fillId="32" borderId="11" xfId="0" applyNumberFormat="1" applyFont="1" applyFill="1" applyBorder="1" applyAlignment="1">
      <alignment horizontal="left" vertical="top" wrapText="1"/>
    </xf>
    <xf numFmtId="0" fontId="26" fillId="0" borderId="16" xfId="0" applyFont="1" applyBorder="1" applyAlignment="1">
      <alignment horizontal="left" vertical="top" wrapText="1"/>
    </xf>
    <xf numFmtId="0" fontId="39" fillId="0" borderId="16" xfId="0" applyFont="1" applyBorder="1" applyAlignment="1">
      <alignment horizontal="left" vertical="top" wrapText="1"/>
    </xf>
    <xf numFmtId="0" fontId="22" fillId="26" borderId="22" xfId="0" applyNumberFormat="1" applyFont="1" applyFill="1" applyBorder="1" applyAlignment="1">
      <alignment horizontal="left" vertical="top" wrapText="1"/>
    </xf>
    <xf numFmtId="0" fontId="22" fillId="0" borderId="34" xfId="0" applyFont="1" applyBorder="1" applyAlignment="1">
      <alignment/>
    </xf>
    <xf numFmtId="0" fontId="22" fillId="0" borderId="34" xfId="0" applyFont="1" applyBorder="1" applyAlignment="1">
      <alignment vertical="top" wrapText="1"/>
    </xf>
    <xf numFmtId="0" fontId="39" fillId="0" borderId="34"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32" fillId="27" borderId="11" xfId="0" applyNumberFormat="1" applyFont="1" applyFill="1" applyBorder="1" applyAlignment="1" applyProtection="1">
      <alignment horizontal="center" wrapText="1"/>
      <protection/>
    </xf>
    <xf numFmtId="0" fontId="37" fillId="25" borderId="15" xfId="0" applyFont="1" applyFill="1" applyBorder="1" applyAlignment="1" applyProtection="1">
      <alignment horizontal="center"/>
      <protection/>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7" borderId="11" xfId="0" applyFont="1" applyFill="1" applyBorder="1" applyAlignment="1" applyProtection="1">
      <alignment horizontal="center" wrapText="1"/>
      <protection/>
    </xf>
    <xf numFmtId="0" fontId="51" fillId="0" borderId="13"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29" xfId="42" applyNumberFormat="1" applyFont="1" applyBorder="1" applyAlignment="1" applyProtection="1">
      <alignment/>
      <protection locked="0"/>
    </xf>
    <xf numFmtId="5" fontId="51" fillId="0" borderId="37" xfId="42" applyNumberFormat="1" applyFont="1" applyBorder="1" applyAlignment="1" applyProtection="1">
      <alignment/>
      <protection locked="0"/>
    </xf>
    <xf numFmtId="5" fontId="52" fillId="0" borderId="37"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3" xfId="0" applyFont="1" applyBorder="1" applyAlignment="1" applyProtection="1">
      <alignment/>
      <protection locked="0"/>
    </xf>
    <xf numFmtId="181" fontId="52" fillId="0" borderId="13" xfId="0" applyNumberFormat="1" applyFont="1" applyBorder="1" applyAlignment="1" applyProtection="1">
      <alignment/>
      <protection locked="0"/>
    </xf>
    <xf numFmtId="5" fontId="52" fillId="0" borderId="38" xfId="42" applyNumberFormat="1" applyFont="1" applyBorder="1" applyAlignment="1" applyProtection="1">
      <alignment/>
      <protection locked="0"/>
    </xf>
    <xf numFmtId="0" fontId="50" fillId="27" borderId="11" xfId="0" applyFont="1" applyFill="1" applyBorder="1" applyAlignment="1" applyProtection="1">
      <alignment horizontal="center" wrapText="1"/>
      <protection/>
    </xf>
    <xf numFmtId="0" fontId="50" fillId="27" borderId="11" xfId="0" applyFont="1" applyFill="1" applyBorder="1" applyAlignment="1" applyProtection="1">
      <alignment horizontal="center"/>
      <protection/>
    </xf>
    <xf numFmtId="5" fontId="51" fillId="27" borderId="17" xfId="42" applyNumberFormat="1" applyFont="1" applyFill="1" applyBorder="1" applyAlignment="1" applyProtection="1">
      <alignment/>
      <protection/>
    </xf>
    <xf numFmtId="5" fontId="53" fillId="27" borderId="39" xfId="42" applyNumberFormat="1" applyFont="1" applyFill="1" applyBorder="1" applyAlignment="1" applyProtection="1">
      <alignment/>
      <protection/>
    </xf>
    <xf numFmtId="0" fontId="50" fillId="27" borderId="11" xfId="0" applyFont="1" applyFill="1" applyBorder="1" applyAlignment="1" applyProtection="1">
      <alignment/>
      <protection/>
    </xf>
    <xf numFmtId="167" fontId="52" fillId="27" borderId="11" xfId="42" applyNumberFormat="1" applyFont="1" applyFill="1" applyBorder="1" applyAlignment="1" applyProtection="1">
      <alignment/>
      <protection/>
    </xf>
    <xf numFmtId="5" fontId="63" fillId="27" borderId="11" xfId="0" applyNumberFormat="1" applyFont="1" applyFill="1" applyBorder="1" applyAlignment="1" applyProtection="1">
      <alignment/>
      <protection/>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40" xfId="0" applyNumberFormat="1" applyFont="1" applyBorder="1" applyAlignment="1" applyProtection="1">
      <alignment/>
      <protection locked="0"/>
    </xf>
    <xf numFmtId="0" fontId="50" fillId="27" borderId="12" xfId="0" applyFont="1" applyFill="1" applyBorder="1" applyAlignment="1" applyProtection="1">
      <alignment horizontal="center" wrapText="1"/>
      <protection/>
    </xf>
    <xf numFmtId="0" fontId="50" fillId="27" borderId="12" xfId="0" applyFont="1" applyFill="1" applyBorder="1" applyAlignment="1" applyProtection="1">
      <alignment horizontal="center"/>
      <protection/>
    </xf>
    <xf numFmtId="10" fontId="64" fillId="27" borderId="19" xfId="0" applyNumberFormat="1" applyFont="1" applyFill="1" applyBorder="1" applyAlignment="1" applyProtection="1">
      <alignment/>
      <protection/>
    </xf>
    <xf numFmtId="10" fontId="64" fillId="27" borderId="11" xfId="0" applyNumberFormat="1" applyFont="1" applyFill="1" applyBorder="1" applyAlignment="1" applyProtection="1">
      <alignment/>
      <protection/>
    </xf>
    <xf numFmtId="5" fontId="0" fillId="27" borderId="17" xfId="0" applyNumberFormat="1" applyFont="1" applyFill="1" applyBorder="1" applyAlignment="1" applyProtection="1">
      <alignment/>
      <protection/>
    </xf>
    <xf numFmtId="165" fontId="0" fillId="27" borderId="17" xfId="0" applyNumberFormat="1" applyFont="1" applyFill="1" applyBorder="1" applyAlignment="1" applyProtection="1">
      <alignment/>
      <protection/>
    </xf>
    <xf numFmtId="165" fontId="0" fillId="27" borderId="25" xfId="0" applyNumberFormat="1" applyFont="1" applyFill="1" applyBorder="1" applyAlignment="1" applyProtection="1">
      <alignment/>
      <protection/>
    </xf>
    <xf numFmtId="0" fontId="53" fillId="27" borderId="11" xfId="0" applyFont="1" applyFill="1" applyBorder="1" applyAlignment="1" applyProtection="1">
      <alignment/>
      <protection/>
    </xf>
    <xf numFmtId="39" fontId="53" fillId="27" borderId="11" xfId="0" applyNumberFormat="1" applyFont="1" applyFill="1" applyBorder="1" applyAlignment="1" applyProtection="1">
      <alignment/>
      <protection/>
    </xf>
    <xf numFmtId="5" fontId="0" fillId="27" borderId="10" xfId="0" applyNumberFormat="1" applyFont="1" applyFill="1" applyBorder="1" applyAlignment="1" applyProtection="1">
      <alignment/>
      <protection/>
    </xf>
    <xf numFmtId="39" fontId="53" fillId="27" borderId="40" xfId="0" applyNumberFormat="1" applyFont="1" applyFill="1" applyBorder="1" applyAlignment="1" applyProtection="1">
      <alignment/>
      <protection/>
    </xf>
    <xf numFmtId="167" fontId="52" fillId="27" borderId="37" xfId="42" applyNumberFormat="1" applyFont="1" applyFill="1" applyBorder="1" applyAlignment="1" applyProtection="1">
      <alignment/>
      <protection/>
    </xf>
    <xf numFmtId="0" fontId="63" fillId="27" borderId="11" xfId="0" applyFont="1" applyFill="1" applyBorder="1" applyAlignment="1" applyProtection="1">
      <alignment/>
      <protection/>
    </xf>
    <xf numFmtId="0" fontId="63" fillId="27" borderId="11" xfId="0" applyFont="1" applyFill="1" applyBorder="1" applyAlignment="1" applyProtection="1">
      <alignment horizontal="center"/>
      <protection/>
    </xf>
    <xf numFmtId="0" fontId="0" fillId="27" borderId="29" xfId="0" applyFill="1" applyBorder="1" applyAlignment="1" applyProtection="1">
      <alignment/>
      <protection/>
    </xf>
    <xf numFmtId="0" fontId="0" fillId="27" borderId="38" xfId="0" applyFill="1" applyBorder="1" applyAlignment="1" applyProtection="1">
      <alignment/>
      <protection/>
    </xf>
    <xf numFmtId="0" fontId="63" fillId="27" borderId="11" xfId="0" applyFont="1" applyFill="1" applyBorder="1" applyAlignment="1" applyProtection="1" quotePrefix="1">
      <alignment/>
      <protection/>
    </xf>
    <xf numFmtId="39" fontId="63" fillId="27" borderId="11" xfId="0" applyNumberFormat="1" applyFont="1" applyFill="1" applyBorder="1" applyAlignment="1" applyProtection="1">
      <alignment/>
      <protection/>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0" fontId="0" fillId="27" borderId="11" xfId="0" applyFont="1" applyFill="1" applyBorder="1" applyAlignment="1" applyProtection="1">
      <alignment wrapText="1"/>
      <protection/>
    </xf>
    <xf numFmtId="0" fontId="0" fillId="0" borderId="0" xfId="0" applyFont="1" applyAlignment="1" applyProtection="1">
      <alignment/>
      <protection/>
    </xf>
    <xf numFmtId="39" fontId="27" fillId="28" borderId="11" xfId="0" applyNumberFormat="1" applyFont="1" applyFill="1" applyBorder="1" applyAlignment="1" applyProtection="1">
      <alignment horizontal="center"/>
      <protection/>
    </xf>
    <xf numFmtId="5" fontId="27" fillId="28" borderId="10" xfId="42" applyNumberFormat="1" applyFont="1" applyFill="1" applyBorder="1" applyAlignment="1" applyProtection="1">
      <alignment horizontal="right"/>
      <protection/>
    </xf>
    <xf numFmtId="0" fontId="0" fillId="20" borderId="32" xfId="0" applyFill="1" applyBorder="1" applyAlignment="1" applyProtection="1">
      <alignment horizontal="center" wrapText="1"/>
      <protection/>
    </xf>
    <xf numFmtId="0" fontId="0" fillId="28" borderId="41" xfId="0" applyFont="1" applyFill="1" applyBorder="1" applyAlignment="1" applyProtection="1">
      <alignment/>
      <protection/>
    </xf>
    <xf numFmtId="0" fontId="27" fillId="28" borderId="42" xfId="0" applyFont="1" applyFill="1" applyBorder="1" applyAlignment="1" applyProtection="1">
      <alignment/>
      <protection/>
    </xf>
    <xf numFmtId="0" fontId="0" fillId="26" borderId="33" xfId="0" applyFont="1" applyFill="1" applyBorder="1" applyAlignment="1" applyProtection="1">
      <alignment/>
      <protection/>
    </xf>
    <xf numFmtId="0" fontId="27" fillId="28" borderId="43" xfId="0" applyFont="1" applyFill="1" applyBorder="1" applyAlignment="1" applyProtection="1">
      <alignment/>
      <protection/>
    </xf>
    <xf numFmtId="5" fontId="27" fillId="28" borderId="44" xfId="42" applyNumberFormat="1" applyFont="1" applyFill="1" applyBorder="1" applyAlignment="1" applyProtection="1">
      <alignment horizontal="right"/>
      <protection/>
    </xf>
    <xf numFmtId="5" fontId="27" fillId="28" borderId="45" xfId="42" applyNumberFormat="1" applyFont="1" applyFill="1" applyBorder="1" applyAlignment="1" applyProtection="1">
      <alignment horizontal="right"/>
      <protection/>
    </xf>
    <xf numFmtId="0" fontId="27" fillId="26" borderId="0" xfId="0" applyFont="1" applyFill="1" applyBorder="1" applyAlignment="1" applyProtection="1">
      <alignment/>
      <protection/>
    </xf>
    <xf numFmtId="5" fontId="27" fillId="26" borderId="0" xfId="42" applyNumberFormat="1" applyFont="1" applyFill="1" applyBorder="1" applyAlignment="1" applyProtection="1">
      <alignment horizontal="right"/>
      <protection/>
    </xf>
    <xf numFmtId="0" fontId="21" fillId="27" borderId="46" xfId="0" applyFont="1" applyFill="1" applyBorder="1" applyAlignment="1" applyProtection="1">
      <alignment/>
      <protection/>
    </xf>
    <xf numFmtId="5" fontId="27" fillId="28" borderId="13" xfId="42" applyNumberFormat="1" applyFont="1" applyFill="1" applyBorder="1" applyAlignment="1" applyProtection="1">
      <alignment horizontal="right"/>
      <protection/>
    </xf>
    <xf numFmtId="5" fontId="27" fillId="28" borderId="11" xfId="42" applyNumberFormat="1" applyFont="1" applyFill="1" applyBorder="1" applyAlignment="1" applyProtection="1">
      <alignment horizontal="right"/>
      <protection/>
    </xf>
    <xf numFmtId="5" fontId="27" fillId="28" borderId="47" xfId="42" applyNumberFormat="1" applyFont="1" applyFill="1" applyBorder="1" applyAlignment="1" applyProtection="1">
      <alignment horizontal="right"/>
      <protection/>
    </xf>
    <xf numFmtId="5" fontId="27" fillId="28" borderId="13" xfId="42" applyNumberFormat="1" applyFont="1" applyFill="1" applyBorder="1" applyAlignment="1" applyProtection="1">
      <alignment/>
      <protection/>
    </xf>
    <xf numFmtId="5" fontId="27" fillId="28" borderId="11" xfId="42" applyNumberFormat="1" applyFont="1" applyFill="1" applyBorder="1" applyAlignment="1" applyProtection="1">
      <alignment/>
      <protection/>
    </xf>
    <xf numFmtId="0" fontId="27" fillId="28" borderId="41" xfId="0" applyFont="1" applyFill="1" applyBorder="1" applyAlignment="1" applyProtection="1">
      <alignment wrapText="1"/>
      <protection/>
    </xf>
    <xf numFmtId="5" fontId="27" fillId="26" borderId="32" xfId="42" applyNumberFormat="1" applyFont="1" applyFill="1" applyBorder="1" applyAlignment="1" applyProtection="1">
      <alignment horizontal="center"/>
      <protection/>
    </xf>
    <xf numFmtId="5" fontId="27" fillId="26" borderId="21" xfId="42" applyNumberFormat="1" applyFont="1" applyFill="1" applyBorder="1" applyAlignment="1" applyProtection="1">
      <alignment horizontal="center"/>
      <protection/>
    </xf>
    <xf numFmtId="5" fontId="27" fillId="26" borderId="34" xfId="42" applyNumberFormat="1" applyFont="1" applyFill="1" applyBorder="1" applyAlignment="1" applyProtection="1">
      <alignment horizontal="center"/>
      <protection/>
    </xf>
    <xf numFmtId="5" fontId="27" fillId="28" borderId="47" xfId="42" applyNumberFormat="1" applyFont="1" applyFill="1" applyBorder="1" applyAlignment="1" applyProtection="1">
      <alignment/>
      <protection/>
    </xf>
    <xf numFmtId="0" fontId="22" fillId="26" borderId="11" xfId="0" applyFont="1" applyFill="1" applyBorder="1" applyAlignment="1">
      <alignment vertical="top" wrapText="1"/>
    </xf>
    <xf numFmtId="0" fontId="0" fillId="0" borderId="11" xfId="0" applyBorder="1" applyAlignment="1">
      <alignment/>
    </xf>
    <xf numFmtId="0" fontId="22" fillId="0" borderId="11" xfId="0" applyFont="1" applyBorder="1" applyAlignment="1">
      <alignment/>
    </xf>
    <xf numFmtId="0" fontId="0" fillId="0" borderId="11" xfId="0" applyBorder="1" applyAlignment="1">
      <alignment wrapText="1"/>
    </xf>
    <xf numFmtId="0" fontId="26" fillId="25" borderId="12" xfId="0" applyFont="1" applyFill="1" applyBorder="1" applyAlignment="1">
      <alignment horizontal="center" wrapText="1"/>
    </xf>
    <xf numFmtId="0" fontId="27" fillId="27" borderId="11" xfId="0" applyFont="1" applyFill="1" applyBorder="1" applyAlignment="1" applyProtection="1">
      <alignment horizontal="left" wrapText="1"/>
      <protection/>
    </xf>
    <xf numFmtId="0" fontId="30" fillId="28" borderId="10" xfId="61" applyFont="1" applyFill="1" applyBorder="1" applyAlignment="1" applyProtection="1">
      <alignment horizontal="left" vertical="top" wrapText="1"/>
      <protection/>
    </xf>
    <xf numFmtId="5" fontId="27" fillId="2" borderId="17" xfId="0" applyNumberFormat="1" applyFont="1" applyFill="1" applyBorder="1" applyAlignment="1" applyProtection="1">
      <alignment horizontal="center"/>
      <protection/>
    </xf>
    <xf numFmtId="0" fontId="27" fillId="24" borderId="10" xfId="0" applyFont="1" applyFill="1" applyBorder="1" applyAlignment="1" applyProtection="1">
      <alignment horizontal="left"/>
      <protection locked="0"/>
    </xf>
    <xf numFmtId="0" fontId="0" fillId="24" borderId="48" xfId="0" applyFill="1" applyBorder="1" applyAlignment="1" applyProtection="1">
      <alignment horizontal="center"/>
      <protection locked="0"/>
    </xf>
    <xf numFmtId="5" fontId="27" fillId="2" borderId="10" xfId="0" applyNumberFormat="1" applyFont="1" applyFill="1" applyBorder="1" applyAlignment="1" applyProtection="1">
      <alignment horizontal="center"/>
      <protection/>
    </xf>
    <xf numFmtId="5" fontId="27" fillId="2" borderId="44" xfId="0" applyNumberFormat="1" applyFont="1" applyFill="1" applyBorder="1" applyAlignment="1" applyProtection="1">
      <alignment horizontal="center"/>
      <protection/>
    </xf>
    <xf numFmtId="179" fontId="27" fillId="27" borderId="11" xfId="0" applyNumberFormat="1" applyFont="1" applyFill="1" applyBorder="1" applyAlignment="1" applyProtection="1">
      <alignment horizontal="center"/>
      <protection/>
    </xf>
    <xf numFmtId="0" fontId="27" fillId="0" borderId="0" xfId="0" applyFont="1" applyFill="1" applyAlignment="1" applyProtection="1">
      <alignment horizontal="center"/>
      <protection/>
    </xf>
    <xf numFmtId="9" fontId="27" fillId="0" borderId="10" xfId="0" applyNumberFormat="1" applyFont="1" applyFill="1" applyBorder="1" applyAlignment="1" applyProtection="1">
      <alignment horizontal="center"/>
      <protection/>
    </xf>
    <xf numFmtId="0" fontId="22" fillId="0" borderId="15" xfId="0" applyNumberFormat="1" applyFont="1" applyBorder="1" applyAlignment="1">
      <alignment vertical="top" wrapText="1"/>
    </xf>
    <xf numFmtId="0" fontId="51" fillId="0" borderId="17" xfId="0" applyFont="1" applyBorder="1" applyAlignment="1" applyProtection="1">
      <alignment/>
      <protection/>
    </xf>
    <xf numFmtId="0" fontId="51" fillId="0" borderId="17" xfId="0" applyFont="1" applyBorder="1" applyAlignment="1" applyProtection="1">
      <alignment/>
      <protection/>
    </xf>
    <xf numFmtId="0" fontId="0" fillId="0" borderId="0" xfId="0" applyFont="1" applyAlignment="1" applyProtection="1">
      <alignment horizontal="left"/>
      <protection/>
    </xf>
    <xf numFmtId="5" fontId="0" fillId="0" borderId="0" xfId="0" applyNumberFormat="1" applyFont="1" applyAlignment="1" applyProtection="1">
      <alignment/>
      <protection/>
    </xf>
    <xf numFmtId="0" fontId="27" fillId="26" borderId="0" xfId="0" applyFont="1" applyFill="1" applyBorder="1" applyAlignment="1" applyProtection="1">
      <alignment horizontal="left"/>
      <protection/>
    </xf>
    <xf numFmtId="0" fontId="0" fillId="26" borderId="0" xfId="0" applyFill="1" applyBorder="1" applyAlignment="1" applyProtection="1">
      <alignment horizontal="center"/>
      <protection/>
    </xf>
    <xf numFmtId="0" fontId="26" fillId="26" borderId="0" xfId="0" applyFont="1" applyFill="1" applyBorder="1" applyAlignment="1" applyProtection="1">
      <alignment horizontal="left"/>
      <protection/>
    </xf>
    <xf numFmtId="0" fontId="26" fillId="26" borderId="0" xfId="0" applyFont="1" applyFill="1" applyBorder="1" applyAlignment="1" applyProtection="1" quotePrefix="1">
      <alignment horizontal="left"/>
      <protection/>
    </xf>
    <xf numFmtId="0" fontId="26" fillId="24" borderId="31" xfId="0" applyFont="1" applyFill="1" applyBorder="1" applyAlignment="1" applyProtection="1" quotePrefix="1">
      <alignment horizontal="left"/>
      <protection/>
    </xf>
    <xf numFmtId="0" fontId="27" fillId="24" borderId="32" xfId="0" applyFont="1" applyFill="1" applyBorder="1" applyAlignment="1" applyProtection="1">
      <alignment horizontal="left"/>
      <protection/>
    </xf>
    <xf numFmtId="0" fontId="0" fillId="24" borderId="32" xfId="0" applyFill="1" applyBorder="1" applyAlignment="1" applyProtection="1">
      <alignment horizontal="center"/>
      <protection/>
    </xf>
    <xf numFmtId="0" fontId="26" fillId="22" borderId="11" xfId="0" applyFont="1" applyFill="1" applyBorder="1" applyAlignment="1" applyProtection="1">
      <alignment horizontal="center"/>
      <protection/>
    </xf>
    <xf numFmtId="0" fontId="27" fillId="22" borderId="12" xfId="0" applyFont="1" applyFill="1" applyBorder="1" applyAlignment="1" applyProtection="1">
      <alignment horizontal="center"/>
      <protection/>
    </xf>
    <xf numFmtId="0" fontId="26" fillId="2" borderId="41" xfId="0" applyFont="1" applyFill="1" applyBorder="1" applyAlignment="1" applyProtection="1">
      <alignment horizontal="left"/>
      <protection/>
    </xf>
    <xf numFmtId="0" fontId="26" fillId="2" borderId="49" xfId="0" applyFont="1" applyFill="1" applyBorder="1" applyAlignment="1" applyProtection="1">
      <alignment horizontal="left"/>
      <protection/>
    </xf>
    <xf numFmtId="0" fontId="0" fillId="24" borderId="34" xfId="0" applyFill="1" applyBorder="1" applyAlignment="1" applyProtection="1">
      <alignment horizontal="center"/>
      <protection/>
    </xf>
    <xf numFmtId="0" fontId="26" fillId="22" borderId="12" xfId="0" applyFont="1" applyFill="1" applyBorder="1" applyAlignment="1" applyProtection="1">
      <alignment horizontal="center"/>
      <protection/>
    </xf>
    <xf numFmtId="0" fontId="26" fillId="2" borderId="42" xfId="0" applyFont="1" applyFill="1" applyBorder="1" applyAlignment="1" applyProtection="1">
      <alignment horizontal="left"/>
      <protection/>
    </xf>
    <xf numFmtId="0" fontId="26" fillId="2" borderId="43" xfId="0" applyFont="1" applyFill="1" applyBorder="1" applyAlignment="1" applyProtection="1">
      <alignment horizontal="left"/>
      <protection/>
    </xf>
    <xf numFmtId="0" fontId="27" fillId="24" borderId="50" xfId="0" applyFont="1" applyFill="1" applyBorder="1" applyAlignment="1" applyProtection="1">
      <alignment horizontal="left"/>
      <protection/>
    </xf>
    <xf numFmtId="0" fontId="0" fillId="24" borderId="51" xfId="0" applyFill="1" applyBorder="1" applyAlignment="1" applyProtection="1">
      <alignment horizontal="center"/>
      <protection/>
    </xf>
    <xf numFmtId="0" fontId="26" fillId="26" borderId="33" xfId="0" applyFont="1" applyFill="1" applyBorder="1" applyAlignment="1" applyProtection="1" quotePrefix="1">
      <alignment horizontal="left"/>
      <protection/>
    </xf>
    <xf numFmtId="0" fontId="27" fillId="24" borderId="11" xfId="0" applyFont="1" applyFill="1" applyBorder="1" applyAlignment="1" applyProtection="1">
      <alignment horizontal="left"/>
      <protection/>
    </xf>
    <xf numFmtId="0" fontId="27" fillId="24" borderId="26" xfId="0" applyFont="1" applyFill="1" applyBorder="1" applyAlignment="1" applyProtection="1">
      <alignment horizontal="left"/>
      <protection/>
    </xf>
    <xf numFmtId="0" fontId="27" fillId="24" borderId="22" xfId="0" applyFont="1" applyFill="1" applyBorder="1" applyAlignment="1" applyProtection="1">
      <alignment horizontal="center"/>
      <protection/>
    </xf>
    <xf numFmtId="0" fontId="21" fillId="0" borderId="14" xfId="0" applyFont="1" applyFill="1" applyBorder="1" applyAlignment="1" applyProtection="1">
      <alignment/>
      <protection/>
    </xf>
    <xf numFmtId="0" fontId="27" fillId="33" borderId="19" xfId="0" applyFont="1" applyFill="1" applyBorder="1" applyAlignment="1" applyProtection="1">
      <alignment/>
      <protection/>
    </xf>
    <xf numFmtId="5" fontId="27" fillId="33" borderId="22" xfId="0" applyNumberFormat="1" applyFont="1" applyFill="1" applyBorder="1" applyAlignment="1" applyProtection="1">
      <alignment/>
      <protection/>
    </xf>
    <xf numFmtId="0" fontId="27" fillId="33" borderId="26" xfId="0" applyFont="1" applyFill="1" applyBorder="1" applyAlignment="1" applyProtection="1">
      <alignment/>
      <protection/>
    </xf>
    <xf numFmtId="0" fontId="27" fillId="33" borderId="11" xfId="0" applyFont="1" applyFill="1" applyBorder="1" applyAlignment="1" applyProtection="1">
      <alignment horizontal="center"/>
      <protection/>
    </xf>
    <xf numFmtId="0" fontId="26" fillId="26" borderId="33" xfId="0" applyFont="1" applyFill="1" applyBorder="1" applyAlignment="1" applyProtection="1">
      <alignment horizontal="left"/>
      <protection/>
    </xf>
    <xf numFmtId="0" fontId="32" fillId="0" borderId="0" xfId="0" applyFont="1" applyFill="1" applyBorder="1" applyAlignment="1" applyProtection="1">
      <alignment horizontal="left" indent="2"/>
      <protection/>
    </xf>
    <xf numFmtId="0" fontId="32" fillId="0" borderId="0" xfId="0" applyFont="1" applyFill="1" applyBorder="1" applyAlignment="1" applyProtection="1">
      <alignment horizontal="center"/>
      <protection/>
    </xf>
    <xf numFmtId="0" fontId="31" fillId="0" borderId="0" xfId="0" applyFont="1" applyFill="1" applyBorder="1" applyAlignment="1" applyProtection="1">
      <alignment horizontal="left" indent="2"/>
      <protection/>
    </xf>
    <xf numFmtId="0" fontId="31" fillId="26" borderId="0" xfId="0" applyFont="1" applyFill="1" applyBorder="1" applyAlignment="1" applyProtection="1">
      <alignment horizontal="left" indent="2"/>
      <protection/>
    </xf>
    <xf numFmtId="0" fontId="25" fillId="0" borderId="0" xfId="0" applyFont="1" applyAlignment="1" applyProtection="1">
      <alignment/>
      <protection/>
    </xf>
    <xf numFmtId="0" fontId="25" fillId="26" borderId="0" xfId="0" applyFont="1" applyFill="1" applyAlignment="1" applyProtection="1">
      <alignment/>
      <protection/>
    </xf>
    <xf numFmtId="0" fontId="32" fillId="0" borderId="0" xfId="0" applyNumberFormat="1" applyFont="1" applyFill="1" applyBorder="1" applyAlignment="1" applyProtection="1">
      <alignment horizontal="left" indent="2"/>
      <protection/>
    </xf>
    <xf numFmtId="0" fontId="32" fillId="0" borderId="0" xfId="0" applyNumberFormat="1" applyFont="1" applyFill="1" applyBorder="1" applyAlignment="1" applyProtection="1">
      <alignment horizontal="center"/>
      <protection/>
    </xf>
    <xf numFmtId="14" fontId="31" fillId="0" borderId="0" xfId="0" applyNumberFormat="1" applyFont="1" applyFill="1" applyBorder="1" applyAlignment="1" applyProtection="1">
      <alignment horizontal="left" indent="2"/>
      <protection/>
    </xf>
    <xf numFmtId="14" fontId="31" fillId="26" borderId="0" xfId="0" applyNumberFormat="1" applyFont="1" applyFill="1" applyBorder="1" applyAlignment="1" applyProtection="1">
      <alignment horizontal="left" indent="2"/>
      <protection/>
    </xf>
    <xf numFmtId="0" fontId="33" fillId="26" borderId="0" xfId="0" applyFont="1" applyFill="1" applyBorder="1" applyAlignment="1" applyProtection="1">
      <alignment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164" fontId="32" fillId="26"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center"/>
      <protection/>
    </xf>
    <xf numFmtId="14" fontId="24" fillId="0" borderId="0" xfId="0" applyNumberFormat="1" applyFont="1" applyFill="1" applyBorder="1" applyAlignment="1" applyProtection="1">
      <alignment horizontal="left" indent="2"/>
      <protection/>
    </xf>
    <xf numFmtId="165" fontId="24" fillId="0" borderId="0" xfId="0" applyNumberFormat="1" applyFont="1" applyFill="1" applyBorder="1" applyAlignment="1" applyProtection="1">
      <alignment horizontal="left" indent="2"/>
      <protection/>
    </xf>
    <xf numFmtId="14" fontId="24" fillId="26" borderId="0" xfId="0" applyNumberFormat="1" applyFont="1" applyFill="1" applyBorder="1" applyAlignment="1" applyProtection="1">
      <alignment horizontal="left" indent="2"/>
      <protection/>
    </xf>
    <xf numFmtId="0" fontId="29" fillId="0" borderId="0" xfId="0" applyFont="1" applyAlignment="1" applyProtection="1">
      <alignment/>
      <protection/>
    </xf>
    <xf numFmtId="0" fontId="29" fillId="26" borderId="0" xfId="0" applyFont="1" applyFill="1" applyAlignment="1" applyProtection="1">
      <alignment/>
      <protection/>
    </xf>
    <xf numFmtId="0" fontId="29" fillId="0" borderId="0" xfId="0" applyFont="1" applyAlignment="1" applyProtection="1">
      <alignment horizontal="center"/>
      <protection/>
    </xf>
    <xf numFmtId="166" fontId="0" fillId="0" borderId="0" xfId="0" applyNumberFormat="1" applyAlignment="1" applyProtection="1">
      <alignment/>
      <protection/>
    </xf>
    <xf numFmtId="0" fontId="38" fillId="0" borderId="0" xfId="0" applyFont="1" applyAlignment="1" applyProtection="1">
      <alignment/>
      <protection/>
    </xf>
    <xf numFmtId="0" fontId="24" fillId="0" borderId="0" xfId="0" applyFont="1" applyAlignment="1" applyProtection="1">
      <alignment/>
      <protection/>
    </xf>
    <xf numFmtId="0" fontId="37" fillId="27" borderId="15" xfId="0" applyFont="1" applyFill="1" applyBorder="1" applyAlignment="1" applyProtection="1">
      <alignment horizontal="center"/>
      <protection/>
    </xf>
    <xf numFmtId="0" fontId="38" fillId="26" borderId="0" xfId="0" applyFont="1" applyFill="1" applyAlignment="1" applyProtection="1">
      <alignment horizontal="center"/>
      <protection/>
    </xf>
    <xf numFmtId="0" fontId="38" fillId="26" borderId="0" xfId="0" applyFont="1" applyFill="1" applyAlignment="1" applyProtection="1">
      <alignment/>
      <protection/>
    </xf>
    <xf numFmtId="165" fontId="30" fillId="0" borderId="0" xfId="0" applyNumberFormat="1" applyFont="1" applyAlignment="1" applyProtection="1">
      <alignment horizontal="left" indent="1"/>
      <protection/>
    </xf>
    <xf numFmtId="0" fontId="30" fillId="0" borderId="0" xfId="0" applyFont="1" applyAlignment="1" applyProtection="1">
      <alignment horizontal="left" indent="1"/>
      <protection/>
    </xf>
    <xf numFmtId="165" fontId="30" fillId="0" borderId="0" xfId="0" applyNumberFormat="1" applyFont="1" applyAlignment="1" applyProtection="1">
      <alignment horizontal="center"/>
      <protection/>
    </xf>
    <xf numFmtId="165" fontId="30" fillId="0" borderId="0" xfId="0" applyNumberFormat="1" applyFont="1" applyAlignment="1" applyProtection="1">
      <alignment horizontal="left" wrapText="1" indent="1"/>
      <protection/>
    </xf>
    <xf numFmtId="165" fontId="33" fillId="0" borderId="0" xfId="0" applyNumberFormat="1" applyFont="1" applyAlignment="1" applyProtection="1">
      <alignment horizontal="left" indent="1"/>
      <protection/>
    </xf>
    <xf numFmtId="0" fontId="33" fillId="27" borderId="11" xfId="0" applyFont="1" applyFill="1" applyBorder="1" applyAlignment="1" applyProtection="1">
      <alignment horizontal="left"/>
      <protection/>
    </xf>
    <xf numFmtId="165" fontId="33" fillId="0" borderId="0" xfId="61" applyNumberFormat="1" applyFont="1" applyAlignment="1" applyProtection="1">
      <alignment horizontal="left" indent="1"/>
      <protection/>
    </xf>
    <xf numFmtId="165" fontId="35" fillId="0" borderId="0" xfId="61" applyNumberFormat="1" applyFont="1" applyAlignment="1" applyProtection="1">
      <alignment horizontal="left" indent="2"/>
      <protection/>
    </xf>
    <xf numFmtId="0" fontId="35" fillId="0" borderId="0" xfId="61" applyFont="1" applyAlignment="1" applyProtection="1">
      <alignment horizontal="left" indent="2"/>
      <protection/>
    </xf>
    <xf numFmtId="165" fontId="35" fillId="0" borderId="0" xfId="61" applyNumberFormat="1" applyFont="1" applyAlignment="1" applyProtection="1">
      <alignment horizontal="center"/>
      <protection/>
    </xf>
    <xf numFmtId="165" fontId="33" fillId="0" borderId="0" xfId="61" applyNumberFormat="1" applyFont="1" applyAlignment="1" applyProtection="1">
      <alignment horizontal="center"/>
      <protection/>
    </xf>
    <xf numFmtId="0" fontId="30" fillId="0" borderId="0" xfId="61" applyFont="1" applyAlignment="1" applyProtection="1">
      <alignment horizontal="left" indent="1"/>
      <protection/>
    </xf>
    <xf numFmtId="165" fontId="30" fillId="0" borderId="0" xfId="61" applyNumberFormat="1" applyFont="1" applyAlignment="1" applyProtection="1">
      <alignment horizontal="left" indent="1"/>
      <protection/>
    </xf>
    <xf numFmtId="165" fontId="30" fillId="0" borderId="0" xfId="61" applyNumberFormat="1" applyFont="1" applyAlignment="1" applyProtection="1">
      <alignment horizontal="center"/>
      <protection/>
    </xf>
    <xf numFmtId="165" fontId="30" fillId="0" borderId="0" xfId="61" applyNumberFormat="1" applyFont="1" applyAlignment="1" applyProtection="1">
      <alignment horizontal="left" indent="2"/>
      <protection/>
    </xf>
    <xf numFmtId="0" fontId="33" fillId="0" borderId="0" xfId="61" applyFont="1" applyAlignment="1" applyProtection="1">
      <alignment horizontal="left" indent="1"/>
      <protection/>
    </xf>
    <xf numFmtId="0" fontId="30" fillId="0" borderId="0" xfId="61" applyFont="1" applyBorder="1" applyAlignment="1" applyProtection="1">
      <alignment horizontal="left" indent="1"/>
      <protection/>
    </xf>
    <xf numFmtId="165" fontId="30" fillId="0" borderId="0" xfId="61" applyNumberFormat="1" applyFont="1" applyBorder="1" applyAlignment="1" applyProtection="1">
      <alignment horizontal="left" indent="1"/>
      <protection/>
    </xf>
    <xf numFmtId="165" fontId="30" fillId="0" borderId="0" xfId="61" applyNumberFormat="1" applyFont="1" applyBorder="1" applyAlignment="1" applyProtection="1">
      <alignment horizontal="center"/>
      <protection/>
    </xf>
    <xf numFmtId="165" fontId="33" fillId="27" borderId="11" xfId="0" applyNumberFormat="1" applyFont="1" applyFill="1" applyBorder="1" applyAlignment="1" applyProtection="1">
      <alignment horizontal="left" wrapText="1" indent="1"/>
      <protection/>
    </xf>
    <xf numFmtId="165" fontId="33" fillId="0" borderId="11" xfId="0" applyNumberFormat="1" applyFont="1" applyBorder="1" applyAlignment="1" applyProtection="1">
      <alignment/>
      <protection/>
    </xf>
    <xf numFmtId="165" fontId="30" fillId="0" borderId="0" xfId="0" applyNumberFormat="1" applyFont="1" applyBorder="1" applyAlignment="1" applyProtection="1">
      <alignment horizontal="left" indent="1"/>
      <protection/>
    </xf>
    <xf numFmtId="165" fontId="30" fillId="0" borderId="0" xfId="0" applyNumberFormat="1" applyFont="1" applyBorder="1" applyAlignment="1" applyProtection="1">
      <alignment horizontal="center"/>
      <protection/>
    </xf>
    <xf numFmtId="0" fontId="30" fillId="0" borderId="0" xfId="0" applyFont="1" applyBorder="1" applyAlignment="1" applyProtection="1">
      <alignment horizontal="left" indent="1"/>
      <protection/>
    </xf>
    <xf numFmtId="165" fontId="30" fillId="0" borderId="0" xfId="0" applyNumberFormat="1" applyFont="1" applyBorder="1" applyAlignment="1" applyProtection="1">
      <alignment horizontal="right"/>
      <protection/>
    </xf>
    <xf numFmtId="165" fontId="30" fillId="0" borderId="0" xfId="0" applyNumberFormat="1" applyFont="1" applyBorder="1" applyAlignment="1" applyProtection="1">
      <alignment horizontal="left"/>
      <protection/>
    </xf>
    <xf numFmtId="165" fontId="33" fillId="0" borderId="0" xfId="0" applyNumberFormat="1" applyFont="1" applyBorder="1" applyAlignment="1" applyProtection="1">
      <alignment horizontal="left" indent="1"/>
      <protection/>
    </xf>
    <xf numFmtId="165" fontId="33" fillId="0" borderId="0" xfId="0" applyNumberFormat="1" applyFont="1" applyBorder="1" applyAlignment="1" applyProtection="1">
      <alignment horizontal="center"/>
      <protection/>
    </xf>
    <xf numFmtId="0" fontId="33" fillId="27" borderId="11" xfId="0" applyFont="1" applyFill="1" applyBorder="1" applyAlignment="1" applyProtection="1">
      <alignment horizontal="left" indent="1"/>
      <protection/>
    </xf>
    <xf numFmtId="165" fontId="30" fillId="0" borderId="0" xfId="0" applyNumberFormat="1" applyFont="1" applyBorder="1" applyAlignment="1" applyProtection="1">
      <alignment/>
      <protection/>
    </xf>
    <xf numFmtId="0" fontId="30" fillId="0" borderId="0" xfId="0" applyFont="1" applyBorder="1" applyAlignment="1" applyProtection="1">
      <alignment/>
      <protection/>
    </xf>
    <xf numFmtId="165" fontId="30" fillId="0" borderId="0" xfId="0" applyNumberFormat="1" applyFont="1" applyBorder="1" applyAlignment="1" applyProtection="1">
      <alignment horizontal="left" wrapText="1" indent="1"/>
      <protection/>
    </xf>
    <xf numFmtId="165" fontId="33" fillId="27" borderId="11" xfId="0" applyNumberFormat="1" applyFont="1" applyFill="1" applyBorder="1" applyAlignment="1" applyProtection="1">
      <alignment wrapText="1"/>
      <protection/>
    </xf>
    <xf numFmtId="165" fontId="33" fillId="27" borderId="11" xfId="0" applyNumberFormat="1" applyFont="1" applyFill="1" applyBorder="1" applyAlignment="1" applyProtection="1" quotePrefix="1">
      <alignment wrapText="1"/>
      <protection/>
    </xf>
    <xf numFmtId="0" fontId="33" fillId="0" borderId="0" xfId="0" applyFont="1" applyAlignment="1" applyProtection="1">
      <alignment horizontal="center"/>
      <protection/>
    </xf>
    <xf numFmtId="0" fontId="27" fillId="26" borderId="0" xfId="0" applyFont="1" applyFill="1" applyBorder="1" applyAlignment="1" applyProtection="1">
      <alignment/>
      <protection/>
    </xf>
    <xf numFmtId="0" fontId="0" fillId="26" borderId="0" xfId="0" applyFill="1" applyBorder="1" applyAlignment="1" applyProtection="1">
      <alignment/>
      <protection/>
    </xf>
    <xf numFmtId="0" fontId="0" fillId="30" borderId="11" xfId="0" applyFill="1" applyBorder="1" applyAlignment="1" applyProtection="1">
      <alignment/>
      <protection/>
    </xf>
    <xf numFmtId="165" fontId="35" fillId="28" borderId="11" xfId="61" applyNumberFormat="1" applyFont="1" applyFill="1" applyBorder="1" applyAlignment="1" applyProtection="1">
      <alignment horizontal="center"/>
      <protection locked="0"/>
    </xf>
    <xf numFmtId="5" fontId="35" fillId="28" borderId="11" xfId="61" applyNumberFormat="1" applyFont="1" applyFill="1" applyBorder="1" applyAlignment="1" applyProtection="1">
      <alignment horizontal="center"/>
      <protection locked="0"/>
    </xf>
    <xf numFmtId="169" fontId="35" fillId="28" borderId="11" xfId="61" applyNumberFormat="1" applyFont="1" applyFill="1" applyBorder="1" applyAlignment="1" applyProtection="1">
      <alignment horizontal="center"/>
      <protection locked="0"/>
    </xf>
    <xf numFmtId="165" fontId="30" fillId="28" borderId="10" xfId="61" applyNumberFormat="1" applyFont="1" applyFill="1" applyBorder="1" applyAlignment="1" applyProtection="1">
      <alignment horizontal="right"/>
      <protection locked="0"/>
    </xf>
    <xf numFmtId="0" fontId="28" fillId="28" borderId="11" xfId="0" applyFont="1" applyFill="1" applyBorder="1" applyAlignment="1" applyProtection="1">
      <alignment horizontal="left" vertical="top"/>
      <protection/>
    </xf>
    <xf numFmtId="0" fontId="27"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7" fillId="0" borderId="0" xfId="0" applyFont="1" applyBorder="1" applyAlignment="1" applyProtection="1">
      <alignment horizontal="center"/>
      <protection/>
    </xf>
    <xf numFmtId="0" fontId="27" fillId="0" borderId="0" xfId="0" applyFont="1" applyAlignment="1" applyProtection="1">
      <alignment/>
      <protection/>
    </xf>
    <xf numFmtId="5" fontId="27" fillId="26" borderId="0" xfId="0" applyNumberFormat="1" applyFont="1" applyFill="1" applyBorder="1" applyAlignment="1" applyProtection="1">
      <alignment/>
      <protection/>
    </xf>
    <xf numFmtId="5" fontId="27" fillId="27" borderId="11" xfId="0" applyNumberFormat="1" applyFont="1" applyFill="1" applyBorder="1" applyAlignment="1" applyProtection="1">
      <alignment horizontal="center"/>
      <protection/>
    </xf>
    <xf numFmtId="0" fontId="21" fillId="26" borderId="0" xfId="0" applyFont="1" applyFill="1" applyBorder="1" applyAlignment="1" applyProtection="1">
      <alignment/>
      <protection/>
    </xf>
    <xf numFmtId="0" fontId="27" fillId="0" borderId="11" xfId="0" applyFont="1" applyBorder="1" applyAlignment="1" applyProtection="1">
      <alignment horizontal="center"/>
      <protection/>
    </xf>
    <xf numFmtId="5" fontId="0" fillId="0" borderId="13" xfId="0" applyNumberFormat="1" applyBorder="1" applyAlignment="1" applyProtection="1">
      <alignment/>
      <protection/>
    </xf>
    <xf numFmtId="0" fontId="27" fillId="0" borderId="10" xfId="0" applyFont="1" applyBorder="1" applyAlignment="1" applyProtection="1">
      <alignment horizontal="center"/>
      <protection/>
    </xf>
    <xf numFmtId="0" fontId="0" fillId="28" borderId="13" xfId="0" applyFont="1" applyFill="1" applyBorder="1" applyAlignment="1" applyProtection="1">
      <alignment/>
      <protection/>
    </xf>
    <xf numFmtId="5" fontId="27" fillId="28" borderId="10" xfId="0" applyNumberFormat="1" applyFont="1" applyFill="1" applyBorder="1" applyAlignment="1" applyProtection="1">
      <alignment horizontal="center"/>
      <protection/>
    </xf>
    <xf numFmtId="5" fontId="27" fillId="0" borderId="10" xfId="0" applyNumberFormat="1" applyFont="1" applyBorder="1" applyAlignment="1" applyProtection="1">
      <alignment horizontal="center"/>
      <protection/>
    </xf>
    <xf numFmtId="5" fontId="27" fillId="0" borderId="11" xfId="0" applyNumberFormat="1" applyFont="1" applyBorder="1" applyAlignment="1" applyProtection="1">
      <alignment/>
      <protection/>
    </xf>
    <xf numFmtId="5" fontId="27" fillId="0" borderId="11" xfId="0" applyNumberFormat="1" applyFont="1" applyBorder="1" applyAlignment="1" applyProtection="1">
      <alignment horizontal="center"/>
      <protection/>
    </xf>
    <xf numFmtId="5" fontId="27" fillId="0" borderId="10" xfId="0" applyNumberFormat="1" applyFont="1" applyBorder="1" applyAlignment="1" applyProtection="1">
      <alignment/>
      <protection/>
    </xf>
    <xf numFmtId="37" fontId="27" fillId="0" borderId="10" xfId="0" applyNumberFormat="1" applyFont="1" applyBorder="1" applyAlignment="1" applyProtection="1">
      <alignment horizontal="center"/>
      <protection/>
    </xf>
    <xf numFmtId="5" fontId="27" fillId="0" borderId="13" xfId="0" applyNumberFormat="1" applyFont="1" applyBorder="1" applyAlignment="1" applyProtection="1">
      <alignment/>
      <protection/>
    </xf>
    <xf numFmtId="0" fontId="27" fillId="27" borderId="11" xfId="0" applyFont="1" applyFill="1" applyBorder="1" applyAlignment="1" applyProtection="1">
      <alignment/>
      <protection/>
    </xf>
    <xf numFmtId="0" fontId="27" fillId="31" borderId="0" xfId="0" applyFont="1" applyFill="1" applyAlignment="1" applyProtection="1">
      <alignment/>
      <protection/>
    </xf>
    <xf numFmtId="5" fontId="27" fillId="0" borderId="0" xfId="0" applyNumberFormat="1" applyFont="1" applyBorder="1" applyAlignment="1" applyProtection="1">
      <alignment/>
      <protection/>
    </xf>
    <xf numFmtId="5" fontId="27" fillId="0" borderId="0" xfId="0" applyNumberFormat="1" applyFont="1" applyBorder="1" applyAlignment="1" applyProtection="1">
      <alignment horizontal="center"/>
      <protection/>
    </xf>
    <xf numFmtId="0" fontId="0" fillId="31" borderId="0" xfId="0" applyFill="1" applyAlignment="1" applyProtection="1">
      <alignment/>
      <protection/>
    </xf>
    <xf numFmtId="0" fontId="27" fillId="0" borderId="12" xfId="0" applyFont="1" applyBorder="1" applyAlignment="1" applyProtection="1">
      <alignment horizontal="center"/>
      <protection/>
    </xf>
    <xf numFmtId="0" fontId="27" fillId="26" borderId="0" xfId="0" applyFont="1" applyFill="1" applyBorder="1" applyAlignment="1" applyProtection="1">
      <alignment horizontal="center"/>
      <protection/>
    </xf>
    <xf numFmtId="0" fontId="27" fillId="26" borderId="34" xfId="0" applyFont="1" applyFill="1" applyBorder="1" applyAlignment="1" applyProtection="1">
      <alignment horizontal="center"/>
      <protection/>
    </xf>
    <xf numFmtId="167" fontId="0" fillId="20" borderId="0" xfId="42" applyNumberFormat="1" applyFont="1" applyFill="1" applyBorder="1" applyAlignment="1" applyProtection="1">
      <alignment/>
      <protection/>
    </xf>
    <xf numFmtId="167" fontId="0" fillId="24" borderId="10" xfId="42" applyNumberFormat="1" applyFont="1" applyFill="1" applyBorder="1" applyAlignment="1" applyProtection="1">
      <alignment/>
      <protection/>
    </xf>
    <xf numFmtId="167" fontId="27" fillId="26" borderId="10" xfId="42" applyNumberFormat="1" applyFont="1" applyFill="1" applyBorder="1" applyAlignment="1" applyProtection="1">
      <alignment horizontal="center"/>
      <protection/>
    </xf>
    <xf numFmtId="167" fontId="0" fillId="24" borderId="37" xfId="42" applyNumberFormat="1" applyFont="1" applyFill="1" applyBorder="1" applyAlignment="1" applyProtection="1">
      <alignment/>
      <protection/>
    </xf>
    <xf numFmtId="167" fontId="27" fillId="24" borderId="40" xfId="42" applyNumberFormat="1" applyFont="1" applyFill="1" applyBorder="1" applyAlignment="1" applyProtection="1">
      <alignment horizontal="center"/>
      <protection/>
    </xf>
    <xf numFmtId="167" fontId="0" fillId="24" borderId="0" xfId="42" applyNumberFormat="1" applyFont="1" applyFill="1" applyBorder="1" applyAlignment="1" applyProtection="1">
      <alignment/>
      <protection/>
    </xf>
    <xf numFmtId="167" fontId="0" fillId="24" borderId="0" xfId="42" applyNumberFormat="1" applyFont="1" applyFill="1" applyBorder="1" applyAlignment="1" applyProtection="1">
      <alignment horizontal="center"/>
      <protection/>
    </xf>
    <xf numFmtId="167" fontId="0" fillId="24" borderId="34" xfId="42"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34" xfId="0" applyBorder="1" applyAlignment="1" applyProtection="1">
      <alignment horizontal="center"/>
      <protection/>
    </xf>
    <xf numFmtId="5" fontId="27" fillId="24" borderId="10" xfId="42" applyNumberFormat="1" applyFont="1" applyFill="1" applyBorder="1" applyAlignment="1" applyProtection="1">
      <alignment horizontal="center"/>
      <protection/>
    </xf>
    <xf numFmtId="0" fontId="0" fillId="0" borderId="35" xfId="0" applyBorder="1" applyAlignment="1" applyProtection="1">
      <alignment/>
      <protection/>
    </xf>
    <xf numFmtId="167" fontId="0" fillId="24" borderId="52" xfId="42" applyNumberFormat="1" applyFont="1" applyFill="1" applyBorder="1" applyAlignment="1" applyProtection="1">
      <alignment/>
      <protection/>
    </xf>
    <xf numFmtId="5" fontId="27" fillId="24" borderId="50" xfId="42" applyNumberFormat="1" applyFont="1" applyFill="1" applyBorder="1" applyAlignment="1" applyProtection="1">
      <alignment horizontal="center"/>
      <protection/>
    </xf>
    <xf numFmtId="167" fontId="0" fillId="26" borderId="0" xfId="42" applyNumberFormat="1" applyFont="1" applyFill="1" applyBorder="1" applyAlignment="1" applyProtection="1">
      <alignment/>
      <protection/>
    </xf>
    <xf numFmtId="0" fontId="0" fillId="26" borderId="32" xfId="0" applyFill="1" applyBorder="1" applyAlignment="1" applyProtection="1">
      <alignment/>
      <protection/>
    </xf>
    <xf numFmtId="167" fontId="0" fillId="26" borderId="32" xfId="42" applyNumberFormat="1" applyFont="1" applyFill="1" applyBorder="1" applyAlignment="1" applyProtection="1">
      <alignment/>
      <protection/>
    </xf>
    <xf numFmtId="5" fontId="27" fillId="24" borderId="40" xfId="42" applyNumberFormat="1" applyFont="1" applyFill="1" applyBorder="1" applyAlignment="1" applyProtection="1">
      <alignment horizontal="center"/>
      <protection/>
    </xf>
    <xf numFmtId="5" fontId="27" fillId="0" borderId="34" xfId="0" applyNumberFormat="1" applyFont="1" applyBorder="1" applyAlignment="1" applyProtection="1">
      <alignment horizontal="center"/>
      <protection/>
    </xf>
    <xf numFmtId="167" fontId="0" fillId="24" borderId="44" xfId="42" applyNumberFormat="1" applyFont="1" applyFill="1" applyBorder="1" applyAlignment="1" applyProtection="1">
      <alignment/>
      <protection/>
    </xf>
    <xf numFmtId="5" fontId="27" fillId="24" borderId="44" xfId="42" applyNumberFormat="1" applyFont="1" applyFill="1" applyBorder="1" applyAlignment="1" applyProtection="1">
      <alignment horizontal="center"/>
      <protection/>
    </xf>
    <xf numFmtId="0" fontId="26" fillId="28" borderId="11" xfId="0" applyFont="1" applyFill="1" applyBorder="1" applyAlignment="1" applyProtection="1" quotePrefix="1">
      <alignment/>
      <protection/>
    </xf>
    <xf numFmtId="5" fontId="0" fillId="28" borderId="10" xfId="0" applyNumberFormat="1" applyFill="1" applyBorder="1" applyAlignment="1" applyProtection="1">
      <alignment horizontal="right"/>
      <protection/>
    </xf>
    <xf numFmtId="5" fontId="0" fillId="28" borderId="13" xfId="0" applyNumberFormat="1" applyFill="1" applyBorder="1" applyAlignment="1" applyProtection="1">
      <alignment horizontal="right"/>
      <protection/>
    </xf>
    <xf numFmtId="5" fontId="27" fillId="28" borderId="11" xfId="0" applyNumberFormat="1" applyFont="1" applyFill="1" applyBorder="1" applyAlignment="1" applyProtection="1">
      <alignment horizontal="right"/>
      <protection/>
    </xf>
    <xf numFmtId="0" fontId="0" fillId="0" borderId="0" xfId="0" applyFont="1" applyAlignment="1" applyProtection="1">
      <alignment horizontal="left" wrapText="1"/>
      <protection/>
    </xf>
    <xf numFmtId="0" fontId="27" fillId="26" borderId="0" xfId="0" applyFont="1" applyFill="1" applyAlignment="1" applyProtection="1">
      <alignment horizontal="center"/>
      <protection/>
    </xf>
    <xf numFmtId="0" fontId="27" fillId="25" borderId="11" xfId="0" applyFont="1" applyFill="1" applyBorder="1" applyAlignment="1" applyProtection="1">
      <alignment horizontal="center"/>
      <protection/>
    </xf>
    <xf numFmtId="0" fontId="0" fillId="0" borderId="0" xfId="0" applyFont="1" applyBorder="1" applyAlignment="1" applyProtection="1">
      <alignment horizontal="left" wrapText="1"/>
      <protection/>
    </xf>
    <xf numFmtId="0" fontId="27" fillId="0" borderId="0" xfId="0"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9" fontId="27" fillId="0" borderId="10" xfId="0"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right"/>
      <protection locked="0"/>
    </xf>
    <xf numFmtId="167" fontId="27" fillId="26" borderId="10" xfId="42" applyNumberFormat="1" applyFont="1" applyFill="1" applyBorder="1" applyAlignment="1" applyProtection="1" quotePrefix="1">
      <alignment horizontal="center"/>
      <protection locked="0"/>
    </xf>
    <xf numFmtId="167" fontId="27" fillId="26" borderId="48" xfId="42" applyNumberFormat="1" applyFont="1" applyFill="1" applyBorder="1" applyAlignment="1" applyProtection="1" quotePrefix="1">
      <alignment horizontal="center"/>
      <protection locked="0"/>
    </xf>
    <xf numFmtId="37" fontId="27" fillId="26" borderId="10" xfId="42" applyNumberFormat="1" applyFont="1" applyFill="1" applyBorder="1" applyAlignment="1" applyProtection="1">
      <alignment horizontal="right"/>
      <protection locked="0"/>
    </xf>
    <xf numFmtId="167" fontId="27" fillId="26" borderId="48" xfId="42" applyNumberFormat="1" applyFont="1" applyFill="1" applyBorder="1" applyAlignment="1" applyProtection="1" quotePrefix="1">
      <alignment horizontal="right"/>
      <protection locked="0"/>
    </xf>
    <xf numFmtId="37" fontId="27" fillId="26" borderId="48" xfId="42" applyNumberFormat="1" applyFont="1" applyFill="1" applyBorder="1" applyAlignment="1" applyProtection="1">
      <alignment horizontal="right"/>
      <protection locked="0"/>
    </xf>
    <xf numFmtId="0" fontId="27" fillId="0" borderId="17" xfId="0" applyFont="1" applyFill="1" applyBorder="1" applyAlignment="1" applyProtection="1">
      <alignment horizontal="center"/>
      <protection locked="0"/>
    </xf>
    <xf numFmtId="0" fontId="27" fillId="0" borderId="10" xfId="0" applyFont="1" applyFill="1" applyBorder="1" applyAlignment="1" applyProtection="1">
      <alignment horizontal="center"/>
      <protection locked="0"/>
    </xf>
    <xf numFmtId="10" fontId="64" fillId="26" borderId="11" xfId="0" applyNumberFormat="1" applyFont="1" applyFill="1" applyBorder="1" applyAlignment="1" applyProtection="1">
      <alignment/>
      <protection locked="0"/>
    </xf>
    <xf numFmtId="0" fontId="51" fillId="0" borderId="17" xfId="0" applyFont="1" applyBorder="1" applyAlignment="1" applyProtection="1">
      <alignment/>
      <protection locked="0"/>
    </xf>
    <xf numFmtId="0" fontId="27" fillId="0" borderId="12" xfId="0" applyFont="1" applyBorder="1" applyAlignment="1">
      <alignment horizontal="center"/>
    </xf>
    <xf numFmtId="0" fontId="27" fillId="0" borderId="16" xfId="0" applyFont="1" applyBorder="1" applyAlignment="1">
      <alignment horizontal="center"/>
    </xf>
    <xf numFmtId="0" fontId="27" fillId="0" borderId="15" xfId="0" applyFont="1" applyBorder="1" applyAlignment="1">
      <alignment horizontal="center"/>
    </xf>
    <xf numFmtId="0" fontId="50" fillId="27" borderId="19" xfId="0" applyFont="1" applyFill="1" applyBorder="1" applyAlignment="1" applyProtection="1">
      <alignment horizontal="left" vertical="center" wrapText="1"/>
      <protection/>
    </xf>
    <xf numFmtId="0" fontId="50" fillId="27" borderId="26" xfId="0" applyFont="1" applyFill="1" applyBorder="1" applyAlignment="1" applyProtection="1">
      <alignment horizontal="left" vertical="center" wrapText="1"/>
      <protection/>
    </xf>
    <xf numFmtId="0" fontId="50" fillId="27" borderId="22" xfId="0" applyFont="1" applyFill="1" applyBorder="1" applyAlignment="1" applyProtection="1">
      <alignment horizontal="left" vertical="center" wrapText="1"/>
      <protection/>
    </xf>
    <xf numFmtId="0" fontId="63" fillId="27" borderId="19" xfId="0" applyFont="1" applyFill="1" applyBorder="1" applyAlignment="1" applyProtection="1">
      <alignment horizontal="left"/>
      <protection/>
    </xf>
    <xf numFmtId="0" fontId="63" fillId="27" borderId="26" xfId="0" applyFont="1" applyFill="1" applyBorder="1" applyAlignment="1" applyProtection="1">
      <alignment horizontal="left"/>
      <protection/>
    </xf>
    <xf numFmtId="0" fontId="63" fillId="27" borderId="22" xfId="0" applyFont="1" applyFill="1" applyBorder="1" applyAlignment="1" applyProtection="1">
      <alignment horizontal="left"/>
      <protection/>
    </xf>
    <xf numFmtId="0" fontId="50" fillId="27" borderId="19" xfId="0" applyFont="1" applyFill="1" applyBorder="1" applyAlignment="1" applyProtection="1">
      <alignment horizontal="center" wrapText="1"/>
      <protection/>
    </xf>
    <xf numFmtId="0" fontId="50" fillId="27" borderId="26" xfId="0" applyFont="1" applyFill="1" applyBorder="1" applyAlignment="1" applyProtection="1">
      <alignment horizontal="center" wrapText="1"/>
      <protection/>
    </xf>
    <xf numFmtId="0" fontId="50" fillId="27" borderId="22" xfId="0" applyFont="1" applyFill="1" applyBorder="1" applyAlignment="1" applyProtection="1">
      <alignment horizontal="center" wrapText="1"/>
      <protection/>
    </xf>
    <xf numFmtId="0" fontId="50" fillId="27" borderId="19" xfId="0" applyFont="1" applyFill="1" applyBorder="1" applyAlignment="1" applyProtection="1">
      <alignment horizontal="left"/>
      <protection/>
    </xf>
    <xf numFmtId="0" fontId="50" fillId="27" borderId="26" xfId="0" applyFont="1" applyFill="1" applyBorder="1" applyAlignment="1" applyProtection="1">
      <alignment horizontal="left"/>
      <protection/>
    </xf>
    <xf numFmtId="0" fontId="50" fillId="27" borderId="22" xfId="0" applyFont="1" applyFill="1" applyBorder="1" applyAlignment="1" applyProtection="1">
      <alignment horizontal="left"/>
      <protection/>
    </xf>
    <xf numFmtId="0" fontId="50" fillId="27" borderId="19" xfId="0" applyFont="1" applyFill="1" applyBorder="1" applyAlignment="1" applyProtection="1">
      <alignment horizontal="center" vertical="center" wrapText="1"/>
      <protection/>
    </xf>
    <xf numFmtId="0" fontId="50" fillId="27" borderId="26" xfId="0" applyFont="1" applyFill="1" applyBorder="1" applyAlignment="1" applyProtection="1">
      <alignment horizontal="center" vertical="center" wrapText="1"/>
      <protection/>
    </xf>
    <xf numFmtId="0" fontId="50" fillId="27" borderId="22" xfId="0" applyFont="1" applyFill="1" applyBorder="1" applyAlignment="1" applyProtection="1">
      <alignment horizontal="center" vertical="center" wrapText="1"/>
      <protection/>
    </xf>
    <xf numFmtId="0" fontId="0" fillId="0" borderId="0" xfId="0" applyFont="1" applyAlignment="1" applyProtection="1">
      <alignment horizontal="left"/>
      <protection/>
    </xf>
    <xf numFmtId="0" fontId="21" fillId="28" borderId="19" xfId="0" applyFont="1" applyFill="1" applyBorder="1" applyAlignment="1" applyProtection="1">
      <alignment horizontal="center"/>
      <protection/>
    </xf>
    <xf numFmtId="0" fontId="21" fillId="28" borderId="26" xfId="0" applyFont="1" applyFill="1" applyBorder="1" applyAlignment="1" applyProtection="1">
      <alignment horizontal="center"/>
      <protection/>
    </xf>
    <xf numFmtId="0" fontId="21" fillId="28" borderId="22" xfId="0" applyFont="1" applyFill="1" applyBorder="1" applyAlignment="1" applyProtection="1">
      <alignment horizontal="center"/>
      <protection/>
    </xf>
    <xf numFmtId="0" fontId="26" fillId="22" borderId="19" xfId="0" applyFont="1" applyFill="1" applyBorder="1" applyAlignment="1" applyProtection="1">
      <alignment horizontal="center"/>
      <protection/>
    </xf>
    <xf numFmtId="0" fontId="26" fillId="22" borderId="26" xfId="0" applyFont="1" applyFill="1" applyBorder="1" applyAlignment="1" applyProtection="1">
      <alignment horizontal="center"/>
      <protection/>
    </xf>
    <xf numFmtId="0" fontId="28" fillId="28" borderId="19" xfId="0" applyFont="1" applyFill="1" applyBorder="1" applyAlignment="1" applyProtection="1">
      <alignment horizontal="left" wrapText="1"/>
      <protection/>
    </xf>
    <xf numFmtId="0" fontId="28" fillId="28" borderId="22" xfId="0" applyFont="1" applyFill="1" applyBorder="1" applyAlignment="1" applyProtection="1">
      <alignment horizontal="left" wrapText="1"/>
      <protection/>
    </xf>
    <xf numFmtId="0" fontId="28" fillId="22" borderId="19" xfId="0" applyFont="1" applyFill="1" applyBorder="1" applyAlignment="1" applyProtection="1" quotePrefix="1">
      <alignment horizontal="center"/>
      <protection/>
    </xf>
    <xf numFmtId="0" fontId="28" fillId="22" borderId="26" xfId="0" applyFont="1" applyFill="1" applyBorder="1" applyAlignment="1" applyProtection="1" quotePrefix="1">
      <alignment horizontal="center"/>
      <protection/>
    </xf>
    <xf numFmtId="0" fontId="27" fillId="27" borderId="19" xfId="0" applyFont="1" applyFill="1" applyBorder="1" applyAlignment="1" applyProtection="1">
      <alignment horizontal="center"/>
      <protection/>
    </xf>
    <xf numFmtId="0" fontId="27" fillId="27" borderId="26" xfId="0" applyFont="1" applyFill="1" applyBorder="1" applyAlignment="1" applyProtection="1">
      <alignment horizontal="center"/>
      <protection/>
    </xf>
    <xf numFmtId="0" fontId="27" fillId="27" borderId="22" xfId="0" applyFont="1" applyFill="1" applyBorder="1" applyAlignment="1" applyProtection="1">
      <alignment horizontal="center"/>
      <protection/>
    </xf>
    <xf numFmtId="0" fontId="26" fillId="27" borderId="12" xfId="0" applyFont="1" applyFill="1" applyBorder="1" applyAlignment="1" applyProtection="1">
      <alignment horizontal="center" wrapText="1"/>
      <protection/>
    </xf>
    <xf numFmtId="0" fontId="26" fillId="27" borderId="15" xfId="0" applyFont="1" applyFill="1" applyBorder="1" applyAlignment="1" applyProtection="1">
      <alignment horizontal="center" wrapText="1"/>
      <protection/>
    </xf>
    <xf numFmtId="0" fontId="27" fillId="25" borderId="53" xfId="0" applyFont="1" applyFill="1" applyBorder="1" applyAlignment="1" applyProtection="1">
      <alignment horizontal="center" wrapText="1"/>
      <protection/>
    </xf>
    <xf numFmtId="0" fontId="27" fillId="25" borderId="54" xfId="0" applyFont="1" applyFill="1" applyBorder="1" applyAlignment="1" applyProtection="1">
      <alignment horizontal="center" wrapText="1"/>
      <protection/>
    </xf>
    <xf numFmtId="0" fontId="37" fillId="27" borderId="19" xfId="0" applyFont="1" applyFill="1" applyBorder="1" applyAlignment="1" applyProtection="1">
      <alignment horizontal="center"/>
      <protection/>
    </xf>
    <xf numFmtId="0" fontId="37" fillId="27" borderId="26" xfId="0" applyFont="1" applyFill="1" applyBorder="1" applyAlignment="1" applyProtection="1">
      <alignment horizontal="center"/>
      <protection/>
    </xf>
    <xf numFmtId="0" fontId="37" fillId="27" borderId="22" xfId="0" applyFont="1" applyFill="1" applyBorder="1" applyAlignment="1" applyProtection="1">
      <alignment horizontal="center"/>
      <protection/>
    </xf>
    <xf numFmtId="0" fontId="39" fillId="27" borderId="12" xfId="0" applyFont="1" applyFill="1" applyBorder="1" applyAlignment="1" applyProtection="1">
      <alignment horizontal="center" vertical="top" wrapText="1"/>
      <protection/>
    </xf>
    <xf numFmtId="0" fontId="39" fillId="27" borderId="15" xfId="0" applyFont="1" applyFill="1" applyBorder="1" applyAlignment="1" applyProtection="1">
      <alignment horizontal="center" vertical="top" wrapText="1"/>
      <protection/>
    </xf>
    <xf numFmtId="165" fontId="30" fillId="27" borderId="12" xfId="0" applyNumberFormat="1" applyFont="1" applyFill="1" applyBorder="1" applyAlignment="1" applyProtection="1">
      <alignment horizontal="center"/>
      <protection/>
    </xf>
    <xf numFmtId="165" fontId="30" fillId="27" borderId="16" xfId="0" applyNumberFormat="1" applyFont="1" applyFill="1" applyBorder="1" applyAlignment="1" applyProtection="1">
      <alignment horizontal="center"/>
      <protection/>
    </xf>
    <xf numFmtId="165" fontId="30" fillId="27" borderId="15" xfId="0" applyNumberFormat="1" applyFont="1" applyFill="1" applyBorder="1" applyAlignment="1" applyProtection="1">
      <alignment horizontal="center"/>
      <protection/>
    </xf>
    <xf numFmtId="165" fontId="33" fillId="27" borderId="21" xfId="0" applyNumberFormat="1" applyFont="1" applyFill="1" applyBorder="1" applyAlignment="1" applyProtection="1">
      <alignment horizontal="center" wrapText="1"/>
      <protection/>
    </xf>
    <xf numFmtId="165" fontId="33" fillId="27" borderId="34" xfId="0" applyNumberFormat="1" applyFont="1" applyFill="1" applyBorder="1" applyAlignment="1" applyProtection="1">
      <alignment horizontal="center" wrapText="1"/>
      <protection/>
    </xf>
    <xf numFmtId="165" fontId="33" fillId="27" borderId="23" xfId="0" applyNumberFormat="1" applyFont="1" applyFill="1" applyBorder="1" applyAlignment="1" applyProtection="1">
      <alignment horizontal="center" wrapText="1"/>
      <protection/>
    </xf>
    <xf numFmtId="165" fontId="33" fillId="27" borderId="12" xfId="0" applyNumberFormat="1" applyFont="1" applyFill="1" applyBorder="1" applyAlignment="1" applyProtection="1">
      <alignment horizontal="center" wrapText="1"/>
      <protection/>
    </xf>
    <xf numFmtId="165" fontId="33" fillId="27" borderId="16" xfId="0" applyNumberFormat="1" applyFont="1" applyFill="1" applyBorder="1" applyAlignment="1" applyProtection="1">
      <alignment horizontal="center" wrapText="1"/>
      <protection/>
    </xf>
    <xf numFmtId="165" fontId="33" fillId="27" borderId="15" xfId="0" applyNumberFormat="1" applyFont="1" applyFill="1" applyBorder="1" applyAlignment="1" applyProtection="1">
      <alignment horizontal="center" wrapText="1"/>
      <protection/>
    </xf>
    <xf numFmtId="169" fontId="21" fillId="27" borderId="19" xfId="0" applyNumberFormat="1" applyFont="1" applyFill="1" applyBorder="1" applyAlignment="1" applyProtection="1">
      <alignment horizontal="center"/>
      <protection/>
    </xf>
    <xf numFmtId="169" fontId="21" fillId="27" borderId="26" xfId="0" applyNumberFormat="1" applyFont="1" applyFill="1" applyBorder="1" applyAlignment="1" applyProtection="1">
      <alignment horizontal="center"/>
      <protection/>
    </xf>
    <xf numFmtId="169" fontId="21" fillId="27" borderId="22" xfId="0" applyNumberFormat="1" applyFont="1" applyFill="1" applyBorder="1" applyAlignment="1" applyProtection="1">
      <alignment horizontal="center"/>
      <protection/>
    </xf>
    <xf numFmtId="0" fontId="37" fillId="27" borderId="19" xfId="0" applyFont="1" applyFill="1" applyBorder="1" applyAlignment="1">
      <alignment horizontal="center"/>
    </xf>
    <xf numFmtId="0" fontId="37" fillId="27" borderId="26" xfId="0" applyFont="1" applyFill="1" applyBorder="1" applyAlignment="1">
      <alignment horizontal="center"/>
    </xf>
    <xf numFmtId="0" fontId="37" fillId="27" borderId="22" xfId="0" applyFont="1" applyFill="1" applyBorder="1" applyAlignment="1">
      <alignment horizontal="center"/>
    </xf>
    <xf numFmtId="0" fontId="39" fillId="27" borderId="12" xfId="0" applyFont="1" applyFill="1" applyBorder="1" applyAlignment="1" applyProtection="1">
      <alignment horizontal="center" wrapText="1"/>
      <protection/>
    </xf>
    <xf numFmtId="0" fontId="39" fillId="27" borderId="15" xfId="0" applyFont="1" applyFill="1" applyBorder="1" applyAlignment="1" applyProtection="1">
      <alignment horizontal="center" wrapText="1"/>
      <protection/>
    </xf>
    <xf numFmtId="0" fontId="21" fillId="28" borderId="19" xfId="0" applyFont="1" applyFill="1" applyBorder="1" applyAlignment="1" applyProtection="1">
      <alignment horizontal="left"/>
      <protection/>
    </xf>
    <xf numFmtId="0" fontId="21" fillId="28" borderId="22" xfId="0" applyFont="1" applyFill="1" applyBorder="1" applyAlignment="1" applyProtection="1">
      <alignment horizontal="left"/>
      <protection/>
    </xf>
    <xf numFmtId="0" fontId="0" fillId="28" borderId="19" xfId="0" applyFont="1" applyFill="1" applyBorder="1" applyAlignment="1" applyProtection="1">
      <alignment horizontal="left"/>
      <protection/>
    </xf>
    <xf numFmtId="0" fontId="0" fillId="28" borderId="26" xfId="0" applyFont="1" applyFill="1" applyBorder="1" applyAlignment="1" applyProtection="1">
      <alignment horizontal="left"/>
      <protection/>
    </xf>
    <xf numFmtId="0" fontId="0" fillId="28" borderId="22" xfId="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1" xfId="61"/>
    <cellStyle name="Note" xfId="62"/>
    <cellStyle name="Output" xfId="63"/>
    <cellStyle name="Percent" xfId="64"/>
    <cellStyle name="Title" xfId="65"/>
    <cellStyle name="Total" xfId="66"/>
    <cellStyle name="Warning Text" xfId="67"/>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2667000</xdr:colOff>
      <xdr:row>11</xdr:row>
      <xdr:rowOff>76200</xdr:rowOff>
    </xdr:from>
    <xdr:ext cx="200025" cy="276225"/>
    <xdr:sp fLocksText="0">
      <xdr:nvSpPr>
        <xdr:cNvPr id="1" name="TextBox 1"/>
        <xdr:cNvSpPr txBox="1">
          <a:spLocks noChangeArrowheads="1"/>
        </xdr:cNvSpPr>
      </xdr:nvSpPr>
      <xdr:spPr>
        <a:xfrm>
          <a:off x="2667000" y="2295525"/>
          <a:ext cx="2000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1009650</xdr:colOff>
      <xdr:row>32</xdr:row>
      <xdr:rowOff>0</xdr:rowOff>
    </xdr:from>
    <xdr:ext cx="219075" cy="266700"/>
    <xdr:sp fLocksText="0">
      <xdr:nvSpPr>
        <xdr:cNvPr id="2" name="TextBox 2"/>
        <xdr:cNvSpPr txBox="1">
          <a:spLocks noChangeArrowheads="1"/>
        </xdr:cNvSpPr>
      </xdr:nvSpPr>
      <xdr:spPr>
        <a:xfrm>
          <a:off x="7324725" y="6353175"/>
          <a:ext cx="2190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148"/>
  <sheetViews>
    <sheetView tabSelected="1" zoomScalePageLayoutView="0" workbookViewId="0" topLeftCell="A1">
      <selection activeCell="B133" sqref="B133"/>
      <selection activeCell="B66" sqref="B66"/>
      <selection activeCell="A1" sqref="A1"/>
    </sheetView>
  </sheetViews>
  <sheetFormatPr defaultColWidth="9.140625" defaultRowHeight="12.75"/>
  <cols>
    <col min="1" max="1" width="9.140625" style="5" customWidth="1"/>
    <col min="2" max="2" width="84.57421875" style="0" customWidth="1"/>
  </cols>
  <sheetData>
    <row r="1" spans="1:2" ht="30" customHeight="1" thickBot="1">
      <c r="A1" s="5" t="s">
        <v>40</v>
      </c>
      <c r="B1" s="212" t="s">
        <v>332</v>
      </c>
    </row>
    <row r="2" ht="27.75" customHeight="1" thickBot="1">
      <c r="B2" s="429"/>
    </row>
    <row r="3" spans="1:2" ht="24" customHeight="1" thickBot="1">
      <c r="A3" s="61"/>
      <c r="B3" s="63" t="s">
        <v>156</v>
      </c>
    </row>
    <row r="4" spans="1:2" ht="30" thickBot="1">
      <c r="A4" s="172"/>
      <c r="B4" s="194" t="s">
        <v>397</v>
      </c>
    </row>
    <row r="5" spans="1:2" ht="45.75" customHeight="1" thickBot="1">
      <c r="A5" s="172"/>
      <c r="B5" s="194" t="s">
        <v>333</v>
      </c>
    </row>
    <row r="6" spans="1:2" ht="31.5" customHeight="1" thickBot="1">
      <c r="A6" s="172"/>
      <c r="B6" s="194" t="s">
        <v>175</v>
      </c>
    </row>
    <row r="7" spans="1:2" ht="30.75" customHeight="1" thickBot="1">
      <c r="A7" s="172"/>
      <c r="B7" s="194" t="s">
        <v>154</v>
      </c>
    </row>
    <row r="8" spans="1:2" ht="48" customHeight="1">
      <c r="A8" s="195"/>
      <c r="B8" s="198" t="s">
        <v>233</v>
      </c>
    </row>
    <row r="9" spans="1:2" ht="6" customHeight="1">
      <c r="A9" s="197"/>
      <c r="B9" s="199"/>
    </row>
    <row r="10" spans="1:2" ht="15.75" customHeight="1">
      <c r="A10" s="197"/>
      <c r="B10" s="200" t="s">
        <v>185</v>
      </c>
    </row>
    <row r="11" spans="1:2" ht="5.25" customHeight="1">
      <c r="A11" s="197"/>
      <c r="B11" s="200"/>
    </row>
    <row r="12" spans="1:2" ht="16.5" customHeight="1" thickBot="1">
      <c r="A12" s="196"/>
      <c r="B12" s="201" t="s">
        <v>208</v>
      </c>
    </row>
    <row r="13" spans="1:2" ht="18.75" customHeight="1" thickBot="1">
      <c r="A13" s="172"/>
      <c r="B13" s="202" t="s">
        <v>234</v>
      </c>
    </row>
    <row r="14" spans="1:2" ht="33.75" customHeight="1" thickBot="1">
      <c r="A14" s="172"/>
      <c r="B14" s="202" t="s">
        <v>176</v>
      </c>
    </row>
    <row r="15" spans="1:2" ht="78.75" customHeight="1" thickBot="1">
      <c r="A15" s="172"/>
      <c r="B15" s="351" t="s">
        <v>325</v>
      </c>
    </row>
    <row r="16" spans="1:2" ht="30" thickBot="1">
      <c r="A16" s="58"/>
      <c r="B16" s="128" t="s">
        <v>149</v>
      </c>
    </row>
    <row r="17" spans="1:2" ht="15">
      <c r="A17" s="617"/>
      <c r="B17" s="75" t="s">
        <v>276</v>
      </c>
    </row>
    <row r="18" spans="1:2" ht="14.25">
      <c r="A18" s="618"/>
      <c r="B18" s="76" t="s">
        <v>306</v>
      </c>
    </row>
    <row r="19" spans="1:2" ht="14.25">
      <c r="A19" s="618"/>
      <c r="B19" s="76" t="s">
        <v>267</v>
      </c>
    </row>
    <row r="20" spans="1:2" ht="14.25">
      <c r="A20" s="618"/>
      <c r="B20" s="76" t="s">
        <v>266</v>
      </c>
    </row>
    <row r="21" spans="1:2" ht="14.25">
      <c r="A21" s="618"/>
      <c r="B21" s="76" t="s">
        <v>268</v>
      </c>
    </row>
    <row r="22" spans="1:2" ht="14.25">
      <c r="A22" s="618"/>
      <c r="B22" s="76" t="s">
        <v>269</v>
      </c>
    </row>
    <row r="23" spans="1:2" ht="14.25">
      <c r="A23" s="618"/>
      <c r="B23" s="76" t="s">
        <v>270</v>
      </c>
    </row>
    <row r="24" spans="1:2" ht="14.25">
      <c r="A24" s="618"/>
      <c r="B24" s="76" t="s">
        <v>271</v>
      </c>
    </row>
    <row r="25" spans="1:2" ht="14.25" hidden="1">
      <c r="A25" s="618"/>
      <c r="B25" s="76" t="s">
        <v>219</v>
      </c>
    </row>
    <row r="26" spans="1:2" ht="14.25">
      <c r="A26" s="618"/>
      <c r="B26" s="76" t="s">
        <v>307</v>
      </c>
    </row>
    <row r="27" spans="1:2" ht="14.25">
      <c r="A27" s="618"/>
      <c r="B27" s="204" t="s">
        <v>308</v>
      </c>
    </row>
    <row r="28" spans="1:2" ht="14.25">
      <c r="A28" s="618"/>
      <c r="B28" s="76" t="s">
        <v>272</v>
      </c>
    </row>
    <row r="29" spans="1:2" ht="14.25" customHeight="1">
      <c r="A29" s="618"/>
      <c r="B29" s="204" t="s">
        <v>273</v>
      </c>
    </row>
    <row r="30" spans="1:2" ht="14.25" customHeight="1">
      <c r="A30" s="618"/>
      <c r="B30" s="204" t="s">
        <v>274</v>
      </c>
    </row>
    <row r="31" spans="1:2" ht="15" thickBot="1">
      <c r="A31" s="619"/>
      <c r="B31" s="73" t="s">
        <v>275</v>
      </c>
    </row>
    <row r="32" spans="1:2" ht="16.5" customHeight="1" thickBot="1">
      <c r="A32" s="50"/>
      <c r="B32" s="56"/>
    </row>
    <row r="33" spans="1:2" ht="24" customHeight="1" thickBot="1">
      <c r="A33" s="61"/>
      <c r="B33" s="62" t="s">
        <v>277</v>
      </c>
    </row>
    <row r="34" spans="1:2" ht="25.5" customHeight="1" thickBot="1">
      <c r="A34" s="61"/>
      <c r="B34" s="62" t="s">
        <v>39</v>
      </c>
    </row>
    <row r="35" spans="1:2" ht="114.75">
      <c r="A35" s="58"/>
      <c r="B35" s="129" t="s">
        <v>279</v>
      </c>
    </row>
    <row r="36" spans="1:2" ht="14.25">
      <c r="A36" s="74"/>
      <c r="B36" s="76"/>
    </row>
    <row r="37" spans="1:2" ht="45.75" customHeight="1">
      <c r="A37" s="74"/>
      <c r="B37" s="353" t="s">
        <v>309</v>
      </c>
    </row>
    <row r="38" spans="1:2" ht="2.25" customHeight="1">
      <c r="A38" s="74"/>
      <c r="B38" s="352"/>
    </row>
    <row r="39" spans="1:2" ht="48" customHeight="1" thickBot="1">
      <c r="A39" s="70"/>
      <c r="B39" s="134" t="s">
        <v>387</v>
      </c>
    </row>
    <row r="40" spans="1:2" ht="28.5" customHeight="1" thickBot="1">
      <c r="A40" s="61"/>
      <c r="B40" s="62" t="s">
        <v>140</v>
      </c>
    </row>
    <row r="41" spans="1:2" ht="15.75" customHeight="1">
      <c r="A41" s="58"/>
      <c r="B41" s="250" t="s">
        <v>310</v>
      </c>
    </row>
    <row r="42" spans="1:2" ht="15">
      <c r="A42" s="74"/>
      <c r="B42" s="250" t="s">
        <v>373</v>
      </c>
    </row>
    <row r="43" spans="1:2" ht="88.5">
      <c r="A43" s="74"/>
      <c r="B43" s="250" t="s">
        <v>298</v>
      </c>
    </row>
    <row r="44" spans="1:2" ht="18" customHeight="1">
      <c r="A44" s="74"/>
      <c r="B44" s="250" t="s">
        <v>278</v>
      </c>
    </row>
    <row r="45" spans="1:2" ht="90">
      <c r="A45" s="74"/>
      <c r="B45" s="250" t="s">
        <v>388</v>
      </c>
    </row>
    <row r="46" spans="1:2" ht="46.5" customHeight="1">
      <c r="A46" s="74"/>
      <c r="B46" s="250" t="s">
        <v>299</v>
      </c>
    </row>
    <row r="47" spans="1:2" ht="75" customHeight="1">
      <c r="A47" s="74"/>
      <c r="B47" s="250" t="s">
        <v>389</v>
      </c>
    </row>
    <row r="48" spans="1:2" ht="15" customHeight="1">
      <c r="A48" s="74"/>
      <c r="B48" s="250" t="s">
        <v>281</v>
      </c>
    </row>
    <row r="49" spans="1:2" ht="15" customHeight="1">
      <c r="A49" s="74"/>
      <c r="B49" s="250" t="s">
        <v>282</v>
      </c>
    </row>
    <row r="50" spans="1:2" ht="30">
      <c r="A50" s="74"/>
      <c r="B50" s="250" t="s">
        <v>280</v>
      </c>
    </row>
    <row r="51" spans="1:2" ht="30">
      <c r="A51" s="74"/>
      <c r="B51" s="250" t="s">
        <v>311</v>
      </c>
    </row>
    <row r="52" spans="1:2" ht="30">
      <c r="A52" s="74"/>
      <c r="B52" s="250" t="s">
        <v>312</v>
      </c>
    </row>
    <row r="53" spans="1:2" ht="29.25">
      <c r="A53" s="74"/>
      <c r="B53" s="250" t="s">
        <v>383</v>
      </c>
    </row>
    <row r="54" spans="1:2" ht="45.75" thickBot="1">
      <c r="A54" s="74"/>
      <c r="B54" s="443" t="s">
        <v>384</v>
      </c>
    </row>
    <row r="55" spans="1:2" ht="12" customHeight="1">
      <c r="A55" s="50"/>
      <c r="B55" s="350"/>
    </row>
    <row r="56" spans="1:2" s="54" customFormat="1" ht="18.75" customHeight="1" thickBot="1">
      <c r="A56" s="50"/>
      <c r="B56" s="53"/>
    </row>
    <row r="57" spans="1:2" s="54" customFormat="1" ht="24.75" customHeight="1" thickBot="1">
      <c r="A57" s="61"/>
      <c r="B57" s="208" t="s">
        <v>313</v>
      </c>
    </row>
    <row r="58" spans="1:2" s="54" customFormat="1" ht="24.75" customHeight="1" thickBot="1">
      <c r="A58" s="61"/>
      <c r="B58" s="208" t="s">
        <v>39</v>
      </c>
    </row>
    <row r="59" spans="1:2" s="54" customFormat="1" ht="65.25" customHeight="1" thickBot="1">
      <c r="A59" s="49"/>
      <c r="B59" s="209" t="s">
        <v>363</v>
      </c>
    </row>
    <row r="60" spans="1:2" s="54" customFormat="1" ht="30.75" customHeight="1" thickBot="1">
      <c r="A60" s="61"/>
      <c r="B60" s="210" t="s">
        <v>390</v>
      </c>
    </row>
    <row r="61" spans="1:2" s="54" customFormat="1" ht="15.75" customHeight="1">
      <c r="A61" s="58"/>
      <c r="B61" s="129" t="s">
        <v>362</v>
      </c>
    </row>
    <row r="62" spans="1:2" s="54" customFormat="1" ht="30.75" customHeight="1">
      <c r="A62" s="74"/>
      <c r="B62" s="76" t="s">
        <v>364</v>
      </c>
    </row>
    <row r="63" spans="1:2" s="54" customFormat="1" ht="29.25">
      <c r="A63" s="74"/>
      <c r="B63" s="76" t="s">
        <v>365</v>
      </c>
    </row>
    <row r="64" spans="1:2" s="54" customFormat="1" ht="28.5">
      <c r="A64" s="74"/>
      <c r="B64" s="76" t="s">
        <v>368</v>
      </c>
    </row>
    <row r="65" spans="1:2" s="54" customFormat="1" ht="15">
      <c r="A65" s="74"/>
      <c r="B65" s="76" t="s">
        <v>366</v>
      </c>
    </row>
    <row r="66" spans="1:2" s="54" customFormat="1" ht="71.25">
      <c r="A66" s="74"/>
      <c r="B66" s="76" t="s">
        <v>369</v>
      </c>
    </row>
    <row r="67" spans="1:2" s="54" customFormat="1" ht="15">
      <c r="A67" s="74"/>
      <c r="B67" s="76" t="s">
        <v>220</v>
      </c>
    </row>
    <row r="68" spans="1:2" s="54" customFormat="1" ht="14.25">
      <c r="A68" s="74"/>
      <c r="B68" s="76"/>
    </row>
    <row r="69" spans="1:2" s="54" customFormat="1" ht="28.5">
      <c r="A69" s="74"/>
      <c r="B69" s="76" t="s">
        <v>370</v>
      </c>
    </row>
    <row r="70" spans="1:2" s="54" customFormat="1" ht="14.25">
      <c r="A70" s="74"/>
      <c r="B70" s="76"/>
    </row>
    <row r="71" spans="1:2" s="54" customFormat="1" ht="28.5">
      <c r="A71" s="74"/>
      <c r="B71" s="76" t="s">
        <v>371</v>
      </c>
    </row>
    <row r="72" spans="1:2" s="54" customFormat="1" ht="14.25">
      <c r="A72" s="74"/>
      <c r="B72" s="76"/>
    </row>
    <row r="73" spans="1:2" s="54" customFormat="1" ht="29.25" thickBot="1">
      <c r="A73" s="74"/>
      <c r="B73" s="73" t="s">
        <v>372</v>
      </c>
    </row>
    <row r="74" spans="1:2" s="54" customFormat="1" ht="13.5" customHeight="1" thickBot="1">
      <c r="A74" s="70"/>
      <c r="B74" s="130"/>
    </row>
    <row r="75" spans="1:2" s="54" customFormat="1" ht="33.75" customHeight="1" thickBot="1">
      <c r="A75" s="61"/>
      <c r="B75" s="432" t="s">
        <v>297</v>
      </c>
    </row>
    <row r="76" spans="1:2" s="54" customFormat="1" ht="90" thickBot="1">
      <c r="A76" s="58"/>
      <c r="B76" s="130" t="s">
        <v>367</v>
      </c>
    </row>
    <row r="77" spans="1:2" s="54" customFormat="1" ht="24" customHeight="1" thickBot="1">
      <c r="A77" s="50"/>
      <c r="B77" s="431"/>
    </row>
    <row r="78" spans="1:2" s="54" customFormat="1" ht="24" customHeight="1" thickBot="1">
      <c r="A78" s="61"/>
      <c r="B78" s="77" t="s">
        <v>327</v>
      </c>
    </row>
    <row r="79" spans="1:2" s="54" customFormat="1" ht="30">
      <c r="A79" s="58"/>
      <c r="B79" s="75" t="s">
        <v>146</v>
      </c>
    </row>
    <row r="80" spans="1:2" s="54" customFormat="1" ht="15" customHeight="1">
      <c r="A80" s="74"/>
      <c r="B80" s="76" t="s">
        <v>374</v>
      </c>
    </row>
    <row r="81" spans="1:2" s="54" customFormat="1" ht="15.75" customHeight="1">
      <c r="A81" s="74"/>
      <c r="B81" s="76" t="s">
        <v>375</v>
      </c>
    </row>
    <row r="82" spans="1:2" s="54" customFormat="1" ht="15" customHeight="1" thickBot="1">
      <c r="A82" s="74"/>
      <c r="B82" s="76" t="s">
        <v>376</v>
      </c>
    </row>
    <row r="83" spans="1:2" ht="103.5" customHeight="1">
      <c r="A83" s="58"/>
      <c r="B83" s="167" t="s">
        <v>391</v>
      </c>
    </row>
    <row r="84" spans="1:2" ht="8.25" customHeight="1">
      <c r="A84" s="74"/>
      <c r="B84" s="169"/>
    </row>
    <row r="85" spans="1:2" ht="63" customHeight="1">
      <c r="A85" s="74"/>
      <c r="B85" s="169" t="s">
        <v>377</v>
      </c>
    </row>
    <row r="86" spans="1:2" ht="8.25" customHeight="1">
      <c r="A86" s="74"/>
      <c r="B86" s="169"/>
    </row>
    <row r="87" spans="1:2" ht="60.75" customHeight="1" thickBot="1">
      <c r="A87" s="70"/>
      <c r="B87" s="170" t="s">
        <v>378</v>
      </c>
    </row>
    <row r="88" spans="1:2" ht="60.75" thickBot="1">
      <c r="A88" s="70"/>
      <c r="B88" s="168" t="s">
        <v>385</v>
      </c>
    </row>
    <row r="89" spans="1:2" ht="95.25" customHeight="1" hidden="1">
      <c r="A89" s="58"/>
      <c r="B89" s="136" t="s">
        <v>229</v>
      </c>
    </row>
    <row r="90" spans="1:2" ht="6" customHeight="1" hidden="1">
      <c r="A90" s="74"/>
      <c r="B90" s="76"/>
    </row>
    <row r="91" spans="1:2" ht="153.75" customHeight="1" hidden="1">
      <c r="A91" s="70">
        <v>5</v>
      </c>
      <c r="B91" s="166" t="s">
        <v>209</v>
      </c>
    </row>
    <row r="92" spans="1:2" ht="208.5" customHeight="1" thickBot="1">
      <c r="A92" s="49"/>
      <c r="B92" s="428" t="s">
        <v>386</v>
      </c>
    </row>
    <row r="93" ht="24" customHeight="1" thickBot="1">
      <c r="B93" s="430"/>
    </row>
    <row r="94" spans="1:2" ht="24" customHeight="1" thickBot="1">
      <c r="A94" s="61"/>
      <c r="B94" s="62" t="s">
        <v>300</v>
      </c>
    </row>
    <row r="95" spans="1:2" ht="24" customHeight="1" thickBot="1">
      <c r="A95" s="61"/>
      <c r="B95" s="131" t="s">
        <v>39</v>
      </c>
    </row>
    <row r="96" spans="1:2" s="90" customFormat="1" ht="18" customHeight="1" thickBot="1">
      <c r="A96" s="175"/>
      <c r="B96" s="194" t="s">
        <v>157</v>
      </c>
    </row>
    <row r="97" spans="1:2" s="90" customFormat="1" ht="48" customHeight="1" thickBot="1">
      <c r="A97" s="172"/>
      <c r="B97" s="194" t="s">
        <v>182</v>
      </c>
    </row>
    <row r="98" spans="1:2" s="90" customFormat="1" ht="47.25" customHeight="1" thickBot="1">
      <c r="A98" s="195"/>
      <c r="B98" s="194" t="s">
        <v>186</v>
      </c>
    </row>
    <row r="99" spans="1:2" s="90" customFormat="1" ht="31.5" customHeight="1" thickBot="1">
      <c r="A99" s="195"/>
      <c r="B99" s="354" t="s">
        <v>235</v>
      </c>
    </row>
    <row r="100" spans="1:2" s="90" customFormat="1" ht="16.5" customHeight="1" thickBot="1">
      <c r="A100" s="197"/>
      <c r="B100" s="354" t="s">
        <v>222</v>
      </c>
    </row>
    <row r="101" spans="1:2" s="90" customFormat="1" ht="16.5" customHeight="1" thickBot="1">
      <c r="A101" s="197"/>
      <c r="B101" s="354" t="s">
        <v>223</v>
      </c>
    </row>
    <row r="102" spans="1:2" s="90" customFormat="1" ht="16.5" customHeight="1" thickBot="1">
      <c r="A102" s="197"/>
      <c r="B102" s="354" t="s">
        <v>226</v>
      </c>
    </row>
    <row r="103" spans="1:2" s="90" customFormat="1" ht="16.5" customHeight="1" thickBot="1">
      <c r="A103" s="197"/>
      <c r="B103" s="354" t="s">
        <v>224</v>
      </c>
    </row>
    <row r="104" spans="1:2" s="90" customFormat="1" ht="16.5" customHeight="1" thickBot="1">
      <c r="A104" s="197"/>
      <c r="B104" s="354" t="s">
        <v>227</v>
      </c>
    </row>
    <row r="105" spans="1:2" s="90" customFormat="1" ht="32.25" customHeight="1" thickBot="1">
      <c r="A105" s="196"/>
      <c r="B105" s="354" t="s">
        <v>225</v>
      </c>
    </row>
    <row r="106" spans="1:2" s="90" customFormat="1" ht="36.75" customHeight="1" thickBot="1">
      <c r="A106" s="69"/>
      <c r="B106" s="194" t="s">
        <v>187</v>
      </c>
    </row>
    <row r="107" spans="1:2" s="90" customFormat="1" ht="34.5" customHeight="1" thickBot="1">
      <c r="A107" s="175"/>
      <c r="B107" s="194" t="s">
        <v>188</v>
      </c>
    </row>
    <row r="108" spans="1:2" ht="48.75" customHeight="1" thickBot="1">
      <c r="A108" s="172"/>
      <c r="B108" s="255" t="s">
        <v>181</v>
      </c>
    </row>
    <row r="109" spans="1:2" ht="34.5" customHeight="1" thickBot="1">
      <c r="A109" s="175"/>
      <c r="B109" s="206" t="s">
        <v>189</v>
      </c>
    </row>
    <row r="110" spans="1:2" ht="36.75" customHeight="1" thickBot="1">
      <c r="A110" s="172"/>
      <c r="B110" s="207" t="s">
        <v>238</v>
      </c>
    </row>
    <row r="111" spans="1:2" ht="30" customHeight="1" thickBot="1">
      <c r="A111" s="195"/>
      <c r="B111" s="206" t="s">
        <v>158</v>
      </c>
    </row>
    <row r="112" spans="1:2" ht="36" customHeight="1" hidden="1" thickBot="1">
      <c r="A112" s="195"/>
      <c r="B112" s="249" t="s">
        <v>230</v>
      </c>
    </row>
    <row r="113" spans="1:2" ht="17.25" customHeight="1" thickBot="1">
      <c r="A113" s="195"/>
      <c r="B113" s="130" t="s">
        <v>379</v>
      </c>
    </row>
    <row r="114" spans="1:2" ht="58.5" customHeight="1" thickBot="1">
      <c r="A114" s="172"/>
      <c r="B114" s="205" t="s">
        <v>380</v>
      </c>
    </row>
    <row r="115" spans="1:2" ht="24.75" customHeight="1" thickBot="1">
      <c r="A115" s="211"/>
      <c r="B115" s="248" t="s">
        <v>160</v>
      </c>
    </row>
    <row r="116" spans="1:2" ht="22.5" customHeight="1" thickBot="1">
      <c r="A116" s="49"/>
      <c r="B116" s="133" t="s">
        <v>228</v>
      </c>
    </row>
    <row r="117" spans="1:2" ht="0.75" customHeight="1" thickBot="1">
      <c r="A117" s="49"/>
      <c r="B117" s="55"/>
    </row>
    <row r="118" spans="1:2" ht="0.75" customHeight="1" thickBot="1">
      <c r="A118" s="49"/>
      <c r="B118" s="55"/>
    </row>
    <row r="119" spans="1:2" ht="40.5" customHeight="1" thickBot="1">
      <c r="A119" s="49"/>
      <c r="B119" s="132" t="s">
        <v>392</v>
      </c>
    </row>
    <row r="120" spans="1:2" ht="108.75" customHeight="1" thickBot="1">
      <c r="A120" s="49"/>
      <c r="B120" s="55" t="s">
        <v>331</v>
      </c>
    </row>
    <row r="121" spans="1:2" ht="62.25" customHeight="1">
      <c r="A121" s="58"/>
      <c r="B121" s="136" t="s">
        <v>381</v>
      </c>
    </row>
    <row r="122" spans="1:2" ht="12.75" customHeight="1">
      <c r="A122" s="74"/>
      <c r="B122" s="355" t="s">
        <v>161</v>
      </c>
    </row>
    <row r="123" spans="1:2" ht="12.75" customHeight="1">
      <c r="A123" s="74"/>
      <c r="B123" s="355" t="s">
        <v>162</v>
      </c>
    </row>
    <row r="124" spans="1:2" ht="12.75" customHeight="1">
      <c r="A124" s="74"/>
      <c r="B124" s="355" t="s">
        <v>163</v>
      </c>
    </row>
    <row r="125" spans="1:2" ht="12.75" customHeight="1">
      <c r="A125" s="74"/>
      <c r="B125" s="355" t="s">
        <v>396</v>
      </c>
    </row>
    <row r="126" spans="1:2" ht="12.75" customHeight="1">
      <c r="A126" s="74"/>
      <c r="B126" s="355" t="s">
        <v>393</v>
      </c>
    </row>
    <row r="127" spans="1:2" ht="48" customHeight="1">
      <c r="A127" s="74"/>
      <c r="B127" s="356" t="s">
        <v>190</v>
      </c>
    </row>
    <row r="128" spans="1:2" ht="37.5" customHeight="1">
      <c r="A128" s="74"/>
      <c r="B128" s="356" t="s">
        <v>395</v>
      </c>
    </row>
    <row r="129" spans="1:2" ht="30.75" customHeight="1">
      <c r="A129" s="74"/>
      <c r="B129" s="356" t="s">
        <v>394</v>
      </c>
    </row>
    <row r="130" spans="1:2" ht="74.25" customHeight="1">
      <c r="A130" s="74"/>
      <c r="B130" s="357" t="s">
        <v>236</v>
      </c>
    </row>
    <row r="131" spans="1:2" ht="35.25" customHeight="1">
      <c r="A131" s="74"/>
      <c r="B131" s="356" t="s">
        <v>164</v>
      </c>
    </row>
    <row r="132" spans="1:2" ht="64.5" customHeight="1" thickBot="1">
      <c r="A132" s="70"/>
      <c r="B132" s="135" t="s">
        <v>191</v>
      </c>
    </row>
    <row r="133" spans="1:2" ht="58.5" thickBot="1">
      <c r="A133" s="70">
        <v>17</v>
      </c>
      <c r="B133" s="135" t="s">
        <v>382</v>
      </c>
    </row>
    <row r="134" spans="1:2" ht="20.25" customHeight="1" thickBot="1">
      <c r="A134" s="50"/>
      <c r="B134" s="54"/>
    </row>
    <row r="135" spans="1:2" ht="20.25" customHeight="1" thickBot="1">
      <c r="A135" s="61"/>
      <c r="B135" s="62" t="s">
        <v>301</v>
      </c>
    </row>
    <row r="136" spans="1:2" ht="46.5" customHeight="1" thickBot="1">
      <c r="A136" s="49"/>
      <c r="B136" s="130" t="s">
        <v>231</v>
      </c>
    </row>
    <row r="137" spans="1:2" ht="26.25" customHeight="1" thickBot="1">
      <c r="A137" s="50"/>
      <c r="B137" s="3"/>
    </row>
    <row r="138" spans="1:2" ht="24" customHeight="1" thickBot="1">
      <c r="A138" s="61"/>
      <c r="B138" s="63" t="s">
        <v>302</v>
      </c>
    </row>
    <row r="139" spans="1:2" ht="34.5" customHeight="1" thickBot="1">
      <c r="A139" s="246"/>
      <c r="B139" s="245" t="s">
        <v>183</v>
      </c>
    </row>
    <row r="140" spans="1:2" ht="21" customHeight="1" thickBot="1">
      <c r="A140" s="247"/>
      <c r="B140" s="245" t="s">
        <v>184</v>
      </c>
    </row>
    <row r="141" spans="1:2" ht="21.75" customHeight="1" thickBot="1">
      <c r="A141" s="246"/>
      <c r="B141" s="245" t="s">
        <v>172</v>
      </c>
    </row>
    <row r="142" spans="1:2" s="54" customFormat="1" ht="24" customHeight="1" thickBot="1">
      <c r="A142" s="246"/>
      <c r="B142" s="245" t="s">
        <v>180</v>
      </c>
    </row>
    <row r="143" spans="1:2" ht="64.5" customHeight="1" thickBot="1">
      <c r="A143" s="246"/>
      <c r="B143" s="245" t="s">
        <v>328</v>
      </c>
    </row>
    <row r="144" ht="14.25">
      <c r="B144" s="1"/>
    </row>
    <row r="145" ht="15" thickBot="1">
      <c r="B145" s="1"/>
    </row>
    <row r="146" spans="1:2" ht="24" customHeight="1" thickBot="1">
      <c r="A146" s="61"/>
      <c r="B146" s="62" t="s">
        <v>303</v>
      </c>
    </row>
    <row r="147" spans="1:2" ht="15" thickBot="1">
      <c r="A147" s="49"/>
      <c r="B147" s="55" t="s">
        <v>314</v>
      </c>
    </row>
    <row r="148" ht="14.25">
      <c r="B148" s="1"/>
    </row>
  </sheetData>
  <sheetProtection password="CC59" sheet="1" formatColumns="0" formatRows="0"/>
  <mergeCells count="1">
    <mergeCell ref="A17:A31"/>
  </mergeCells>
  <printOptions/>
  <pageMargins left="0.7" right="0.7" top="0.75" bottom="0.75" header="0.3" footer="0.3"/>
  <pageSetup horizontalDpi="600" verticalDpi="600" orientation="portrait" scale="70" r:id="rId1"/>
</worksheet>
</file>

<file path=xl/worksheets/sheet10.xml><?xml version="1.0" encoding="utf-8"?>
<worksheet xmlns="http://schemas.openxmlformats.org/spreadsheetml/2006/main" xmlns:r="http://schemas.openxmlformats.org/officeDocument/2006/relationships">
  <sheetPr codeName="Sheet10"/>
  <dimension ref="A1:N96"/>
  <sheetViews>
    <sheetView zoomScaleSheetLayoutView="75" zoomScalePageLayoutView="0" workbookViewId="0" topLeftCell="A1">
      <selection activeCell="E10" sqref="E10"/>
      <selection activeCell="E20" sqref="E20"/>
      <selection activeCell="A1" sqref="A1"/>
    </sheetView>
  </sheetViews>
  <sheetFormatPr defaultColWidth="8.8515625" defaultRowHeight="12.75"/>
  <cols>
    <col min="1" max="1" width="4.57421875" style="215" customWidth="1"/>
    <col min="2" max="2" width="112.00390625" style="215" bestFit="1" customWidth="1"/>
    <col min="3" max="3" width="14.140625" style="215" hidden="1" customWidth="1"/>
    <col min="4" max="4" width="1.421875" style="215" customWidth="1"/>
    <col min="5" max="5" width="13.7109375" style="268" customWidth="1"/>
    <col min="6" max="6" width="1.421875" style="268" customWidth="1"/>
    <col min="7" max="7" width="13.57421875" style="268" customWidth="1"/>
    <col min="8" max="8" width="1.421875" style="268" customWidth="1"/>
    <col min="9" max="9" width="13.7109375" style="268" customWidth="1"/>
    <col min="10" max="10" width="1.421875" style="268" customWidth="1"/>
    <col min="11" max="11" width="13.8515625" style="268" customWidth="1"/>
    <col min="12" max="12" width="1.421875" style="268" customWidth="1"/>
    <col min="13" max="13" width="13.57421875" style="268" customWidth="1"/>
    <col min="14" max="14" width="21.57421875" style="215" customWidth="1"/>
    <col min="15" max="16384" width="8.8515625" style="215" customWidth="1"/>
  </cols>
  <sheetData>
    <row r="1" ht="18.75" thickBot="1">
      <c r="B1" s="545">
        <f>'Budget with Assumptions'!A2</f>
        <v>0</v>
      </c>
    </row>
    <row r="2" ht="12.75">
      <c r="B2" s="546"/>
    </row>
    <row r="3" spans="2:13" s="547" customFormat="1" ht="26.25" customHeight="1" hidden="1" thickTop="1">
      <c r="B3" s="648" t="s">
        <v>192</v>
      </c>
      <c r="E3" s="650"/>
      <c r="F3" s="548"/>
      <c r="G3" s="548"/>
      <c r="H3" s="548"/>
      <c r="I3" s="548"/>
      <c r="J3" s="548"/>
      <c r="K3" s="548"/>
      <c r="L3" s="548"/>
      <c r="M3" s="548"/>
    </row>
    <row r="4" spans="2:5" ht="26.25" customHeight="1" hidden="1" thickBot="1">
      <c r="B4" s="649"/>
      <c r="E4" s="651"/>
    </row>
    <row r="6" spans="3:13" ht="13.5" thickBot="1">
      <c r="C6" s="549"/>
      <c r="D6" s="549"/>
      <c r="E6" s="549"/>
      <c r="F6" s="549"/>
      <c r="G6" s="549"/>
      <c r="H6" s="549"/>
      <c r="I6" s="549"/>
      <c r="J6" s="549"/>
      <c r="K6" s="549"/>
      <c r="L6" s="549"/>
      <c r="M6" s="549"/>
    </row>
    <row r="7" spans="2:13" ht="13.5" thickBot="1">
      <c r="B7" s="550"/>
      <c r="E7" s="645" t="s">
        <v>59</v>
      </c>
      <c r="F7" s="646"/>
      <c r="G7" s="646"/>
      <c r="H7" s="646"/>
      <c r="I7" s="646"/>
      <c r="J7" s="646"/>
      <c r="K7" s="646"/>
      <c r="L7" s="646"/>
      <c r="M7" s="647"/>
    </row>
    <row r="8" spans="2:13" s="275" customFormat="1" ht="16.5" customHeight="1" thickBot="1">
      <c r="B8" s="113" t="s">
        <v>203</v>
      </c>
      <c r="C8" s="551"/>
      <c r="D8" s="551"/>
      <c r="E8" s="440">
        <f>+'Budget with Assumptions'!L9</f>
        <v>2020</v>
      </c>
      <c r="F8" s="552"/>
      <c r="G8" s="440">
        <f>+'Budget with Assumptions'!N9</f>
        <v>2021</v>
      </c>
      <c r="H8" s="552"/>
      <c r="I8" s="440">
        <f>+'Budget with Assumptions'!P9</f>
        <v>2022</v>
      </c>
      <c r="J8" s="552"/>
      <c r="K8" s="440">
        <f>+'Budget with Assumptions'!R9</f>
        <v>2023</v>
      </c>
      <c r="L8" s="552"/>
      <c r="M8" s="440">
        <f>+'Budget with Assumptions'!T9</f>
        <v>2024</v>
      </c>
    </row>
    <row r="9" spans="2:13" s="275" customFormat="1" ht="13.5" thickBot="1">
      <c r="B9" s="154" t="s">
        <v>132</v>
      </c>
      <c r="C9" s="551"/>
      <c r="D9" s="551"/>
      <c r="E9" s="156">
        <f>+'Revenues-Per Capita '!D17+'Revenues-Per Capita '!E17</f>
        <v>0</v>
      </c>
      <c r="F9" s="262"/>
      <c r="G9" s="156">
        <f>+'Revenues-Per Capita '!I17+'Revenues-Per Capita '!J17</f>
        <v>0</v>
      </c>
      <c r="H9" s="262"/>
      <c r="I9" s="156">
        <f>+'Revenues-Per Capita '!N17+'Revenues-Per Capita '!O17</f>
        <v>0</v>
      </c>
      <c r="J9" s="262"/>
      <c r="K9" s="156">
        <f>+'Revenues-Per Capita '!S17+'Revenues-Per Capita '!T17</f>
        <v>0</v>
      </c>
      <c r="L9" s="262"/>
      <c r="M9" s="156">
        <f>+'Revenues-Per Capita '!X17+'Revenues-Per Capita '!Y17</f>
        <v>0</v>
      </c>
    </row>
    <row r="10" spans="2:13" s="275" customFormat="1" ht="13.5" thickBot="1">
      <c r="B10" s="155" t="s">
        <v>143</v>
      </c>
      <c r="C10" s="551"/>
      <c r="D10" s="551"/>
      <c r="E10" s="606"/>
      <c r="F10" s="442"/>
      <c r="G10" s="606"/>
      <c r="H10" s="442"/>
      <c r="I10" s="606"/>
      <c r="J10" s="442"/>
      <c r="K10" s="606"/>
      <c r="L10" s="442"/>
      <c r="M10" s="606"/>
    </row>
    <row r="11" spans="2:13" s="275" customFormat="1" ht="13.5" thickBot="1">
      <c r="B11" s="155" t="s">
        <v>144</v>
      </c>
      <c r="C11" s="551"/>
      <c r="D11" s="551"/>
      <c r="E11" s="159">
        <f>+E9*E10</f>
        <v>0</v>
      </c>
      <c r="F11" s="263"/>
      <c r="G11" s="159">
        <f>G9*G10</f>
        <v>0</v>
      </c>
      <c r="H11" s="263"/>
      <c r="I11" s="159">
        <f>I9*I10</f>
        <v>0</v>
      </c>
      <c r="J11" s="263"/>
      <c r="K11" s="159">
        <f>K9*K10</f>
        <v>0</v>
      </c>
      <c r="L11" s="263"/>
      <c r="M11" s="159">
        <f>M9*M10</f>
        <v>0</v>
      </c>
    </row>
    <row r="12" spans="2:13" s="275" customFormat="1" ht="13.5" thickBot="1">
      <c r="B12" s="155" t="s">
        <v>142</v>
      </c>
      <c r="C12" s="551"/>
      <c r="D12" s="551"/>
      <c r="E12" s="159">
        <f>ROUND(E11*0.6,0)</f>
        <v>0</v>
      </c>
      <c r="F12" s="263">
        <f aca="true" t="shared" si="0" ref="F12:L12">F11*0.6</f>
        <v>0</v>
      </c>
      <c r="G12" s="159">
        <f>ROUND(G11*0.6,0)</f>
        <v>0</v>
      </c>
      <c r="H12" s="263">
        <f t="shared" si="0"/>
        <v>0</v>
      </c>
      <c r="I12" s="159">
        <f>ROUND(I11*0.6,0)</f>
        <v>0</v>
      </c>
      <c r="J12" s="263">
        <f t="shared" si="0"/>
        <v>0</v>
      </c>
      <c r="K12" s="159">
        <f>ROUND(K11*0.6,0)</f>
        <v>0</v>
      </c>
      <c r="L12" s="263">
        <f t="shared" si="0"/>
        <v>0</v>
      </c>
      <c r="M12" s="159">
        <f>ROUND(M11*0.6,0)</f>
        <v>0</v>
      </c>
    </row>
    <row r="13" spans="2:13" s="275" customFormat="1" ht="13.5" thickBot="1">
      <c r="B13" s="155"/>
      <c r="C13" s="551"/>
      <c r="D13" s="551"/>
      <c r="E13" s="158"/>
      <c r="F13" s="262"/>
      <c r="G13" s="158"/>
      <c r="H13" s="262"/>
      <c r="I13" s="158"/>
      <c r="J13" s="262"/>
      <c r="K13" s="158"/>
      <c r="L13" s="262"/>
      <c r="M13" s="158"/>
    </row>
    <row r="14" spans="2:13" s="275" customFormat="1" ht="13.5" thickBot="1">
      <c r="B14" s="155" t="s">
        <v>141</v>
      </c>
      <c r="C14" s="551"/>
      <c r="D14" s="551"/>
      <c r="E14" s="157" t="e">
        <f>E12/E9</f>
        <v>#DIV/0!</v>
      </c>
      <c r="F14" s="264"/>
      <c r="G14" s="157" t="e">
        <f>G12/G9</f>
        <v>#DIV/0!</v>
      </c>
      <c r="H14" s="264"/>
      <c r="I14" s="157" t="e">
        <f>I12/I9</f>
        <v>#DIV/0!</v>
      </c>
      <c r="J14" s="264"/>
      <c r="K14" s="157" t="e">
        <f>K12/K9</f>
        <v>#DIV/0!</v>
      </c>
      <c r="L14" s="264"/>
      <c r="M14" s="157" t="e">
        <f>M12/M9</f>
        <v>#DIV/0!</v>
      </c>
    </row>
    <row r="15" spans="2:13" s="275" customFormat="1" ht="13.5" thickBot="1">
      <c r="B15" s="155" t="s">
        <v>305</v>
      </c>
      <c r="C15" s="551"/>
      <c r="D15" s="551"/>
      <c r="E15" s="160" t="e">
        <f>IF(100*E14&gt;40,((ROUND((E14*100),0)-40)*23)+579,0)</f>
        <v>#DIV/0!</v>
      </c>
      <c r="F15" s="265"/>
      <c r="G15" s="160" t="e">
        <f>IF(100*G14&gt;40,((ROUND((G14*100),0)-40)*23)+579,0)</f>
        <v>#DIV/0!</v>
      </c>
      <c r="H15" s="265"/>
      <c r="I15" s="160" t="e">
        <f>IF(100*I14&gt;40,((ROUND((I14*100),0)-40)*23)+579,0)</f>
        <v>#DIV/0!</v>
      </c>
      <c r="J15" s="265"/>
      <c r="K15" s="160" t="e">
        <f>IF(100*K14&gt;40,((ROUND((K14*100),0)-40)*23)+579,0)</f>
        <v>#DIV/0!</v>
      </c>
      <c r="L15" s="265"/>
      <c r="M15" s="160" t="e">
        <f>IF(100*M14&gt;40,((ROUND((M14*100),0)-40)*23)+579,0)</f>
        <v>#DIV/0!</v>
      </c>
    </row>
    <row r="16" spans="2:13" s="275" customFormat="1" ht="13.5" thickBot="1">
      <c r="B16" s="155" t="s">
        <v>145</v>
      </c>
      <c r="C16" s="551"/>
      <c r="D16" s="551"/>
      <c r="E16" s="161" t="e">
        <f>E15*E12</f>
        <v>#DIV/0!</v>
      </c>
      <c r="F16" s="162"/>
      <c r="G16" s="161" t="e">
        <f>G15*G12</f>
        <v>#DIV/0!</v>
      </c>
      <c r="H16" s="162"/>
      <c r="I16" s="161" t="e">
        <f>I15*I12</f>
        <v>#DIV/0!</v>
      </c>
      <c r="J16" s="162"/>
      <c r="K16" s="161" t="e">
        <f>K15*K12</f>
        <v>#DIV/0!</v>
      </c>
      <c r="L16" s="162"/>
      <c r="M16" s="161" t="e">
        <f>M15*M12</f>
        <v>#DIV/0!</v>
      </c>
    </row>
    <row r="17" spans="2:13" s="275" customFormat="1" ht="13.5" customHeight="1">
      <c r="B17" s="553"/>
      <c r="C17" s="551"/>
      <c r="D17" s="551"/>
      <c r="E17" s="330"/>
      <c r="F17" s="330"/>
      <c r="G17" s="330"/>
      <c r="H17" s="330"/>
      <c r="I17" s="330"/>
      <c r="J17" s="330"/>
      <c r="K17" s="330"/>
      <c r="L17" s="330"/>
      <c r="M17" s="330"/>
    </row>
    <row r="18" spans="2:13" s="275" customFormat="1" ht="13.5" customHeight="1" thickBot="1">
      <c r="B18" s="553"/>
      <c r="C18" s="551"/>
      <c r="D18" s="551"/>
      <c r="E18" s="330"/>
      <c r="F18" s="330"/>
      <c r="G18" s="330"/>
      <c r="H18" s="330"/>
      <c r="I18" s="330"/>
      <c r="J18" s="330"/>
      <c r="K18" s="330"/>
      <c r="L18" s="330"/>
      <c r="M18" s="330"/>
    </row>
    <row r="19" spans="2:13" s="275" customFormat="1" ht="16.5" customHeight="1" thickBot="1">
      <c r="B19" s="113" t="s">
        <v>204</v>
      </c>
      <c r="C19" s="551"/>
      <c r="D19" s="554"/>
      <c r="E19" s="440">
        <f>+E8</f>
        <v>2020</v>
      </c>
      <c r="F19" s="121"/>
      <c r="G19" s="440">
        <f>+G8</f>
        <v>2021</v>
      </c>
      <c r="H19" s="121"/>
      <c r="I19" s="440">
        <f>+I8</f>
        <v>2022</v>
      </c>
      <c r="J19" s="121"/>
      <c r="K19" s="440">
        <f>+K8</f>
        <v>2023</v>
      </c>
      <c r="L19" s="121"/>
      <c r="M19" s="440">
        <f>+M8</f>
        <v>2024</v>
      </c>
    </row>
    <row r="20" spans="2:13" s="275" customFormat="1" ht="13.5" customHeight="1">
      <c r="B20" s="114" t="s">
        <v>26</v>
      </c>
      <c r="C20" s="551"/>
      <c r="D20" s="555"/>
      <c r="E20" s="153">
        <f>+E9</f>
        <v>0</v>
      </c>
      <c r="F20" s="556"/>
      <c r="G20" s="153">
        <f>+G9</f>
        <v>0</v>
      </c>
      <c r="H20" s="556"/>
      <c r="I20" s="153">
        <f>+I9</f>
        <v>0</v>
      </c>
      <c r="J20" s="556"/>
      <c r="K20" s="153">
        <f>+K9</f>
        <v>0</v>
      </c>
      <c r="L20" s="556"/>
      <c r="M20" s="153">
        <f>+M9</f>
        <v>0</v>
      </c>
    </row>
    <row r="21" spans="2:13" s="275" customFormat="1" ht="13.5" customHeight="1" thickBot="1">
      <c r="B21" s="557" t="s">
        <v>37</v>
      </c>
      <c r="C21" s="551"/>
      <c r="D21" s="555"/>
      <c r="E21" s="558">
        <v>70</v>
      </c>
      <c r="F21" s="559"/>
      <c r="G21" s="558">
        <f>$E$21</f>
        <v>70</v>
      </c>
      <c r="H21" s="559"/>
      <c r="I21" s="558">
        <f>$E$21</f>
        <v>70</v>
      </c>
      <c r="J21" s="559"/>
      <c r="K21" s="558">
        <f>$E$21</f>
        <v>70</v>
      </c>
      <c r="L21" s="559"/>
      <c r="M21" s="558">
        <f>$E$21</f>
        <v>70</v>
      </c>
    </row>
    <row r="22" spans="2:13" s="275" customFormat="1" ht="15" customHeight="1" thickBot="1">
      <c r="B22" s="113" t="s">
        <v>38</v>
      </c>
      <c r="C22" s="551"/>
      <c r="D22" s="560"/>
      <c r="E22" s="267">
        <f>E20*E21</f>
        <v>0</v>
      </c>
      <c r="F22" s="561"/>
      <c r="G22" s="267">
        <f>G20*G21</f>
        <v>0</v>
      </c>
      <c r="H22" s="561"/>
      <c r="I22" s="267">
        <f>I20*I21</f>
        <v>0</v>
      </c>
      <c r="J22" s="561"/>
      <c r="K22" s="267">
        <f>K20*K21</f>
        <v>0</v>
      </c>
      <c r="L22" s="561"/>
      <c r="M22" s="267">
        <f>M20*M21</f>
        <v>0</v>
      </c>
    </row>
    <row r="23" spans="2:13" s="275" customFormat="1" ht="13.5" customHeight="1">
      <c r="B23" s="553"/>
      <c r="C23" s="551"/>
      <c r="D23" s="551"/>
      <c r="E23" s="330"/>
      <c r="F23" s="330"/>
      <c r="G23" s="330"/>
      <c r="H23" s="330"/>
      <c r="I23" s="330"/>
      <c r="J23" s="330"/>
      <c r="K23" s="330"/>
      <c r="L23" s="330"/>
      <c r="M23" s="330"/>
    </row>
    <row r="24" spans="2:13" s="275" customFormat="1" ht="13.5" customHeight="1">
      <c r="B24" s="553"/>
      <c r="C24" s="551"/>
      <c r="D24" s="551"/>
      <c r="E24" s="330"/>
      <c r="F24" s="330"/>
      <c r="G24" s="330"/>
      <c r="H24" s="330"/>
      <c r="I24" s="330"/>
      <c r="J24" s="330"/>
      <c r="K24" s="330"/>
      <c r="L24" s="330"/>
      <c r="M24" s="330"/>
    </row>
    <row r="25" spans="2:13" ht="16.5" customHeight="1" hidden="1" thickBot="1">
      <c r="B25" s="113" t="s">
        <v>193</v>
      </c>
      <c r="C25" s="554" t="s">
        <v>27</v>
      </c>
      <c r="D25" s="554"/>
      <c r="E25" s="121" t="e">
        <f>#REF!</f>
        <v>#REF!</v>
      </c>
      <c r="F25" s="121"/>
      <c r="G25" s="121" t="e">
        <f>#REF!</f>
        <v>#REF!</v>
      </c>
      <c r="H25" s="121"/>
      <c r="I25" s="121" t="e">
        <f>#REF!</f>
        <v>#REF!</v>
      </c>
      <c r="J25" s="121"/>
      <c r="K25" s="121" t="e">
        <f>#REF!</f>
        <v>#REF!</v>
      </c>
      <c r="L25" s="121"/>
      <c r="M25" s="121" t="e">
        <f>#REF!</f>
        <v>#REF!</v>
      </c>
    </row>
    <row r="26" spans="2:13" ht="12.75" customHeight="1" hidden="1">
      <c r="B26" s="114" t="s">
        <v>28</v>
      </c>
      <c r="C26" s="562"/>
      <c r="D26" s="562"/>
      <c r="E26" s="153">
        <f>E80</f>
        <v>0</v>
      </c>
      <c r="F26" s="563"/>
      <c r="G26" s="153">
        <f>IF(G81="Yes",IF((G80-E80)&lt;0,0,G80-E80),0)</f>
        <v>0</v>
      </c>
      <c r="H26" s="563"/>
      <c r="I26" s="153">
        <f>IF(I81="Yes",IF((I80-G80)&lt;0,0,I80-G80),0)</f>
        <v>0</v>
      </c>
      <c r="J26" s="563"/>
      <c r="K26" s="153">
        <f>IF(K81="Yes",IF((K80-I80)&lt;0,0,K80-I80),0)</f>
        <v>0</v>
      </c>
      <c r="L26" s="563"/>
      <c r="M26" s="153">
        <f>IF(M81="Yes",IF((M80-K80)&lt;0,0,M80-K80),0)</f>
        <v>0</v>
      </c>
    </row>
    <row r="27" spans="2:13" ht="13.5" customHeight="1" hidden="1" thickBot="1">
      <c r="B27" s="557" t="s">
        <v>29</v>
      </c>
      <c r="C27" s="564">
        <f>800*0.95</f>
        <v>760</v>
      </c>
      <c r="D27" s="564"/>
      <c r="E27" s="558">
        <f>$C$27</f>
        <v>760</v>
      </c>
      <c r="F27" s="559"/>
      <c r="G27" s="558">
        <f aca="true" t="shared" si="1" ref="G27:M27">$C$27</f>
        <v>760</v>
      </c>
      <c r="H27" s="559"/>
      <c r="I27" s="558">
        <f t="shared" si="1"/>
        <v>760</v>
      </c>
      <c r="J27" s="559"/>
      <c r="K27" s="558">
        <f t="shared" si="1"/>
        <v>760</v>
      </c>
      <c r="L27" s="559"/>
      <c r="M27" s="558">
        <f t="shared" si="1"/>
        <v>760</v>
      </c>
    </row>
    <row r="28" spans="2:13" ht="13.5" customHeight="1" hidden="1" thickBot="1">
      <c r="B28" s="565" t="s">
        <v>194</v>
      </c>
      <c r="C28" s="560">
        <f>C26*C27</f>
        <v>0</v>
      </c>
      <c r="D28" s="560"/>
      <c r="E28" s="267">
        <f aca="true" t="shared" si="2" ref="E28:M28">E26*E27</f>
        <v>0</v>
      </c>
      <c r="F28" s="561"/>
      <c r="G28" s="267">
        <f t="shared" si="2"/>
        <v>0</v>
      </c>
      <c r="H28" s="561"/>
      <c r="I28" s="267">
        <f t="shared" si="2"/>
        <v>0</v>
      </c>
      <c r="J28" s="561"/>
      <c r="K28" s="267">
        <f t="shared" si="2"/>
        <v>0</v>
      </c>
      <c r="L28" s="561"/>
      <c r="M28" s="267">
        <f t="shared" si="2"/>
        <v>0</v>
      </c>
    </row>
    <row r="29" spans="2:13" ht="13.5" customHeight="1" hidden="1" thickBot="1">
      <c r="B29" s="566"/>
      <c r="C29" s="567"/>
      <c r="D29" s="567"/>
      <c r="E29" s="568"/>
      <c r="F29" s="568"/>
      <c r="G29" s="568"/>
      <c r="H29" s="568"/>
      <c r="I29" s="568"/>
      <c r="J29" s="568"/>
      <c r="K29" s="568"/>
      <c r="L29" s="568"/>
      <c r="M29" s="568"/>
    </row>
    <row r="30" spans="2:13" ht="16.5" customHeight="1" hidden="1" thickBot="1">
      <c r="B30" s="113" t="s">
        <v>30</v>
      </c>
      <c r="C30" s="567"/>
      <c r="D30" s="567"/>
      <c r="E30" s="568"/>
      <c r="F30" s="568"/>
      <c r="G30" s="568"/>
      <c r="H30" s="568"/>
      <c r="I30" s="568"/>
      <c r="J30" s="568"/>
      <c r="K30" s="568"/>
      <c r="L30" s="568"/>
      <c r="M30" s="568"/>
    </row>
    <row r="31" spans="2:13" ht="12.75" customHeight="1" hidden="1">
      <c r="B31" s="114" t="s">
        <v>28</v>
      </c>
      <c r="C31" s="562"/>
      <c r="D31" s="562"/>
      <c r="E31" s="153">
        <f>$E$89</f>
        <v>0</v>
      </c>
      <c r="F31" s="563"/>
      <c r="G31" s="153">
        <f>IF(G90="Yes",IF((G89-E89)&lt;0,0,G89-E89),0)</f>
        <v>0</v>
      </c>
      <c r="H31" s="563"/>
      <c r="I31" s="153">
        <f>IF(I90="Yes",IF((I89-G89)&lt;0,0,I89-G89),0)</f>
        <v>0</v>
      </c>
      <c r="J31" s="563"/>
      <c r="K31" s="153">
        <f>IF(K90="Yes",IF((K89-I89)&lt;0,0,K89-I89),0)</f>
        <v>0</v>
      </c>
      <c r="L31" s="563"/>
      <c r="M31" s="153">
        <f>IF(M90="Yes",IF((M89-K89)&lt;0,0,M89-K89),0)</f>
        <v>0</v>
      </c>
    </row>
    <row r="32" spans="2:13" ht="13.5" customHeight="1" hidden="1" thickBot="1">
      <c r="B32" s="557" t="s">
        <v>29</v>
      </c>
      <c r="C32" s="564">
        <f>1000*0.95</f>
        <v>950</v>
      </c>
      <c r="D32" s="564"/>
      <c r="E32" s="558">
        <f>$C$32</f>
        <v>950</v>
      </c>
      <c r="F32" s="559"/>
      <c r="G32" s="558">
        <f aca="true" t="shared" si="3" ref="G32:M32">$C$32</f>
        <v>950</v>
      </c>
      <c r="H32" s="559"/>
      <c r="I32" s="558">
        <f t="shared" si="3"/>
        <v>950</v>
      </c>
      <c r="J32" s="559"/>
      <c r="K32" s="558">
        <f t="shared" si="3"/>
        <v>950</v>
      </c>
      <c r="L32" s="559"/>
      <c r="M32" s="558">
        <f t="shared" si="3"/>
        <v>950</v>
      </c>
    </row>
    <row r="33" spans="2:13" ht="13.5" customHeight="1" hidden="1" thickBot="1">
      <c r="B33" s="565" t="s">
        <v>31</v>
      </c>
      <c r="C33" s="560">
        <f>C31*C32</f>
        <v>0</v>
      </c>
      <c r="D33" s="560"/>
      <c r="E33" s="267">
        <f>E31*E32</f>
        <v>0</v>
      </c>
      <c r="F33" s="561"/>
      <c r="G33" s="267">
        <f>G31*G32</f>
        <v>0</v>
      </c>
      <c r="H33" s="561"/>
      <c r="I33" s="267">
        <f>I31*I32</f>
        <v>0</v>
      </c>
      <c r="J33" s="561"/>
      <c r="K33" s="267">
        <f>K31*K32</f>
        <v>0</v>
      </c>
      <c r="L33" s="561"/>
      <c r="M33" s="267">
        <f>M31*M32</f>
        <v>0</v>
      </c>
    </row>
    <row r="34" ht="13.5" customHeight="1" hidden="1" thickBot="1">
      <c r="B34" s="569"/>
    </row>
    <row r="35" spans="2:13" ht="16.5" customHeight="1" hidden="1" thickBot="1">
      <c r="B35" s="113" t="s">
        <v>32</v>
      </c>
      <c r="C35" s="560">
        <f>C28+C33</f>
        <v>0</v>
      </c>
      <c r="D35" s="560"/>
      <c r="E35" s="267">
        <f aca="true" t="shared" si="4" ref="E35:M35">E28+E33</f>
        <v>0</v>
      </c>
      <c r="F35" s="561"/>
      <c r="G35" s="267">
        <f t="shared" si="4"/>
        <v>0</v>
      </c>
      <c r="H35" s="561"/>
      <c r="I35" s="267">
        <f t="shared" si="4"/>
        <v>0</v>
      </c>
      <c r="J35" s="561"/>
      <c r="K35" s="267">
        <f t="shared" si="4"/>
        <v>0</v>
      </c>
      <c r="L35" s="561"/>
      <c r="M35" s="267">
        <f t="shared" si="4"/>
        <v>0</v>
      </c>
    </row>
    <row r="36" ht="12.75" customHeight="1" hidden="1"/>
    <row r="37" ht="13.5" thickBot="1"/>
    <row r="38" spans="2:13" ht="16.5" thickBot="1">
      <c r="B38" s="113" t="s">
        <v>283</v>
      </c>
      <c r="C38" s="408">
        <f>IF(OR($C$5="Grade Expansion",$C$5="Charter Conversion"),"Prior Fiscal Year",IF($C$4="2012 (FY13)","FY12 
Incubation",IF($C$4="2013 (FY14)","FY13 
Incubation",0)))</f>
        <v>0</v>
      </c>
      <c r="D38" s="570"/>
      <c r="E38" s="440">
        <f>+E8</f>
        <v>2020</v>
      </c>
      <c r="F38" s="121"/>
      <c r="G38" s="440">
        <f>+G8</f>
        <v>2021</v>
      </c>
      <c r="H38" s="121"/>
      <c r="I38" s="440">
        <f>+I8</f>
        <v>2022</v>
      </c>
      <c r="J38" s="121"/>
      <c r="K38" s="440">
        <f>+K8</f>
        <v>2023</v>
      </c>
      <c r="L38" s="121"/>
      <c r="M38" s="440">
        <f>+M8</f>
        <v>2024</v>
      </c>
    </row>
    <row r="39" spans="2:13" ht="16.5" thickBot="1">
      <c r="B39" s="113" t="s">
        <v>288</v>
      </c>
      <c r="C39" s="57"/>
      <c r="D39" s="549"/>
      <c r="E39" s="571"/>
      <c r="F39" s="571"/>
      <c r="G39" s="571"/>
      <c r="H39" s="571"/>
      <c r="I39" s="571"/>
      <c r="J39" s="571"/>
      <c r="K39" s="571"/>
      <c r="L39" s="571"/>
      <c r="M39" s="572"/>
    </row>
    <row r="40" spans="2:13" ht="17.25" customHeight="1">
      <c r="B40" s="409" t="s">
        <v>295</v>
      </c>
      <c r="C40" s="573"/>
      <c r="D40" s="574"/>
      <c r="E40" s="607"/>
      <c r="F40" s="575"/>
      <c r="G40" s="608"/>
      <c r="H40" s="575"/>
      <c r="I40" s="608"/>
      <c r="J40" s="575"/>
      <c r="K40" s="608"/>
      <c r="L40" s="575"/>
      <c r="M40" s="609"/>
    </row>
    <row r="41" spans="2:13" ht="13.5" thickBot="1">
      <c r="B41" s="410" t="s">
        <v>315</v>
      </c>
      <c r="C41" s="573"/>
      <c r="D41" s="574"/>
      <c r="E41" s="418">
        <v>45000</v>
      </c>
      <c r="F41" s="575"/>
      <c r="G41" s="418">
        <v>45000</v>
      </c>
      <c r="H41" s="575"/>
      <c r="I41" s="418">
        <v>45000</v>
      </c>
      <c r="J41" s="575"/>
      <c r="K41" s="418">
        <v>45000</v>
      </c>
      <c r="L41" s="575"/>
      <c r="M41" s="420">
        <v>45000</v>
      </c>
    </row>
    <row r="42" spans="2:13" ht="13.5" thickBot="1">
      <c r="B42" s="410" t="s">
        <v>284</v>
      </c>
      <c r="C42" s="573"/>
      <c r="D42" s="576"/>
      <c r="E42" s="419">
        <f>E40*E41</f>
        <v>0</v>
      </c>
      <c r="F42" s="577"/>
      <c r="G42" s="419">
        <f>G40*G41</f>
        <v>0</v>
      </c>
      <c r="H42" s="575"/>
      <c r="I42" s="419">
        <f>I40*I41</f>
        <v>0</v>
      </c>
      <c r="J42" s="575"/>
      <c r="K42" s="419">
        <f>K40*K41</f>
        <v>0</v>
      </c>
      <c r="L42" s="575"/>
      <c r="M42" s="419">
        <f>M40*M41</f>
        <v>0</v>
      </c>
    </row>
    <row r="43" spans="2:13" ht="13.5" thickBot="1">
      <c r="B43" s="411"/>
      <c r="C43" s="573"/>
      <c r="D43" s="578"/>
      <c r="E43" s="579"/>
      <c r="F43" s="579"/>
      <c r="G43" s="579"/>
      <c r="H43" s="579"/>
      <c r="I43" s="579"/>
      <c r="J43" s="579"/>
      <c r="K43" s="579"/>
      <c r="L43" s="579"/>
      <c r="M43" s="580"/>
    </row>
    <row r="44" spans="2:13" ht="18.75" customHeight="1" thickBot="1">
      <c r="B44" s="113" t="s">
        <v>326</v>
      </c>
      <c r="C44" s="71"/>
      <c r="D44" s="539"/>
      <c r="E44" s="581"/>
      <c r="F44" s="581"/>
      <c r="G44" s="581"/>
      <c r="H44" s="581"/>
      <c r="I44" s="581"/>
      <c r="J44" s="581"/>
      <c r="K44" s="581"/>
      <c r="L44" s="582"/>
      <c r="M44" s="583"/>
    </row>
    <row r="45" spans="2:13" ht="25.5">
      <c r="B45" s="423" t="s">
        <v>329</v>
      </c>
      <c r="C45" s="71"/>
      <c r="D45" s="574"/>
      <c r="E45" s="610"/>
      <c r="F45" s="584"/>
      <c r="G45" s="610"/>
      <c r="H45" s="584"/>
      <c r="I45" s="610"/>
      <c r="J45" s="584"/>
      <c r="K45" s="610"/>
      <c r="L45" s="584"/>
      <c r="M45" s="610"/>
    </row>
    <row r="46" spans="2:13" ht="13.5" thickBot="1">
      <c r="B46" s="410" t="s">
        <v>330</v>
      </c>
      <c r="C46" s="71"/>
      <c r="D46" s="574"/>
      <c r="E46" s="418">
        <v>353</v>
      </c>
      <c r="F46" s="584"/>
      <c r="G46" s="418">
        <v>353</v>
      </c>
      <c r="H46" s="584"/>
      <c r="I46" s="418">
        <v>353</v>
      </c>
      <c r="J46" s="584"/>
      <c r="K46" s="418">
        <v>353</v>
      </c>
      <c r="L46" s="584"/>
      <c r="M46" s="418">
        <v>353</v>
      </c>
    </row>
    <row r="47" spans="2:13" ht="13.5" thickBot="1">
      <c r="B47" s="412" t="s">
        <v>284</v>
      </c>
      <c r="C47" s="585"/>
      <c r="D47" s="586"/>
      <c r="E47" s="419">
        <f>E45*E46</f>
        <v>0</v>
      </c>
      <c r="F47" s="587"/>
      <c r="G47" s="419">
        <f>G45*G46</f>
        <v>0</v>
      </c>
      <c r="H47" s="587"/>
      <c r="I47" s="419">
        <f>I45*I46</f>
        <v>0</v>
      </c>
      <c r="J47" s="587"/>
      <c r="K47" s="419">
        <f>K45*K46</f>
        <v>0</v>
      </c>
      <c r="L47" s="587"/>
      <c r="M47" s="419">
        <f>M45*M46</f>
        <v>0</v>
      </c>
    </row>
    <row r="48" spans="2:13" ht="12.75">
      <c r="B48" s="415"/>
      <c r="C48" s="275"/>
      <c r="D48" s="588"/>
      <c r="E48" s="416"/>
      <c r="F48" s="266"/>
      <c r="G48" s="416"/>
      <c r="H48" s="266"/>
      <c r="I48" s="416"/>
      <c r="J48" s="266"/>
      <c r="K48" s="416"/>
      <c r="L48" s="266"/>
      <c r="M48" s="416"/>
    </row>
    <row r="49" spans="2:13" s="275" customFormat="1" ht="13.5" thickBot="1">
      <c r="B49" s="120"/>
      <c r="D49" s="588"/>
      <c r="E49" s="266"/>
      <c r="F49" s="266"/>
      <c r="G49" s="266"/>
      <c r="H49" s="266"/>
      <c r="I49" s="266"/>
      <c r="J49" s="266"/>
      <c r="K49" s="266"/>
      <c r="L49" s="266"/>
      <c r="M49" s="266"/>
    </row>
    <row r="50" spans="2:13" s="275" customFormat="1" ht="16.5" thickBot="1">
      <c r="B50" s="113" t="s">
        <v>285</v>
      </c>
      <c r="C50" s="589"/>
      <c r="D50" s="590"/>
      <c r="E50" s="424"/>
      <c r="F50" s="424"/>
      <c r="G50" s="424"/>
      <c r="H50" s="424"/>
      <c r="I50" s="424"/>
      <c r="J50" s="424"/>
      <c r="K50" s="424"/>
      <c r="L50" s="424"/>
      <c r="M50" s="425"/>
    </row>
    <row r="51" spans="2:13" s="275" customFormat="1" ht="15.75">
      <c r="B51" s="417" t="s">
        <v>294</v>
      </c>
      <c r="C51" s="539"/>
      <c r="D51" s="588"/>
      <c r="E51" s="266"/>
      <c r="F51" s="266"/>
      <c r="G51" s="266"/>
      <c r="H51" s="266"/>
      <c r="I51" s="266"/>
      <c r="J51" s="266"/>
      <c r="K51" s="266"/>
      <c r="L51" s="266"/>
      <c r="M51" s="426"/>
    </row>
    <row r="52" spans="2:13" ht="19.5" customHeight="1">
      <c r="B52" s="409" t="s">
        <v>296</v>
      </c>
      <c r="C52" s="71"/>
      <c r="D52" s="574"/>
      <c r="E52" s="607"/>
      <c r="F52" s="584"/>
      <c r="G52" s="607"/>
      <c r="H52" s="584"/>
      <c r="I52" s="607"/>
      <c r="J52" s="584"/>
      <c r="K52" s="607"/>
      <c r="L52" s="584"/>
      <c r="M52" s="611"/>
    </row>
    <row r="53" spans="2:13" ht="13.5" thickBot="1">
      <c r="B53" s="410" t="s">
        <v>316</v>
      </c>
      <c r="C53" s="71"/>
      <c r="D53" s="574"/>
      <c r="E53" s="421">
        <v>45000</v>
      </c>
      <c r="F53" s="584"/>
      <c r="G53" s="421">
        <v>45000</v>
      </c>
      <c r="H53" s="584"/>
      <c r="I53" s="421">
        <v>45000</v>
      </c>
      <c r="J53" s="584"/>
      <c r="K53" s="421">
        <v>45000</v>
      </c>
      <c r="L53" s="584"/>
      <c r="M53" s="427">
        <v>45000</v>
      </c>
    </row>
    <row r="54" spans="2:13" ht="13.5" thickBot="1">
      <c r="B54" s="412" t="s">
        <v>284</v>
      </c>
      <c r="C54" s="71"/>
      <c r="D54" s="576"/>
      <c r="E54" s="422">
        <f>E52*E53</f>
        <v>0</v>
      </c>
      <c r="F54" s="591"/>
      <c r="G54" s="422">
        <f>G52*G53</f>
        <v>0</v>
      </c>
      <c r="H54" s="584"/>
      <c r="I54" s="422">
        <f>I52*I53</f>
        <v>0</v>
      </c>
      <c r="J54" s="584"/>
      <c r="K54" s="422">
        <f>K52*K53</f>
        <v>0</v>
      </c>
      <c r="L54" s="584"/>
      <c r="M54" s="422">
        <f>M52*M53</f>
        <v>0</v>
      </c>
    </row>
    <row r="55" spans="2:13" s="275" customFormat="1" ht="12.75">
      <c r="B55" s="411"/>
      <c r="C55" s="539"/>
      <c r="D55" s="588"/>
      <c r="E55" s="266"/>
      <c r="F55" s="266"/>
      <c r="G55" s="266"/>
      <c r="H55" s="266"/>
      <c r="I55" s="266"/>
      <c r="J55" s="266"/>
      <c r="K55" s="266"/>
      <c r="L55" s="266"/>
      <c r="M55" s="426"/>
    </row>
    <row r="56" spans="2:13" s="275" customFormat="1" ht="1.5" customHeight="1" thickBot="1">
      <c r="B56" s="411"/>
      <c r="C56" s="539"/>
      <c r="D56" s="588"/>
      <c r="E56" s="266"/>
      <c r="F56" s="266"/>
      <c r="G56" s="266"/>
      <c r="H56" s="266"/>
      <c r="I56" s="266"/>
      <c r="J56" s="266"/>
      <c r="K56" s="266"/>
      <c r="L56" s="266"/>
      <c r="M56" s="426"/>
    </row>
    <row r="57" spans="2:13" ht="16.5" thickBot="1">
      <c r="B57" s="113" t="s">
        <v>289</v>
      </c>
      <c r="C57" s="71"/>
      <c r="D57" s="71"/>
      <c r="E57" s="568"/>
      <c r="F57" s="568"/>
      <c r="G57" s="568"/>
      <c r="H57" s="568"/>
      <c r="I57" s="568"/>
      <c r="J57" s="568"/>
      <c r="K57" s="568"/>
      <c r="L57" s="568"/>
      <c r="M57" s="592"/>
    </row>
    <row r="58" spans="2:13" ht="25.5">
      <c r="B58" s="423" t="s">
        <v>286</v>
      </c>
      <c r="C58" s="71"/>
      <c r="D58" s="574"/>
      <c r="E58" s="610"/>
      <c r="F58" s="584"/>
      <c r="G58" s="610"/>
      <c r="H58" s="584"/>
      <c r="I58" s="610"/>
      <c r="J58" s="584"/>
      <c r="K58" s="610"/>
      <c r="L58" s="584"/>
      <c r="M58" s="612"/>
    </row>
    <row r="59" spans="2:13" ht="12.75">
      <c r="B59" s="410" t="s">
        <v>287</v>
      </c>
      <c r="C59" s="71"/>
      <c r="D59" s="574"/>
      <c r="E59" s="407">
        <v>116</v>
      </c>
      <c r="F59" s="584"/>
      <c r="G59" s="407">
        <v>116</v>
      </c>
      <c r="H59" s="584"/>
      <c r="I59" s="407">
        <v>116</v>
      </c>
      <c r="J59" s="584"/>
      <c r="K59" s="407">
        <v>116</v>
      </c>
      <c r="L59" s="584"/>
      <c r="M59" s="407">
        <v>116</v>
      </c>
    </row>
    <row r="60" spans="2:13" ht="13.5" thickBot="1">
      <c r="B60" s="412" t="s">
        <v>284</v>
      </c>
      <c r="C60" s="585"/>
      <c r="D60" s="593"/>
      <c r="E60" s="413">
        <f>E58*E59</f>
        <v>0</v>
      </c>
      <c r="F60" s="594"/>
      <c r="G60" s="413">
        <f>G58*G59</f>
        <v>0</v>
      </c>
      <c r="H60" s="594"/>
      <c r="I60" s="413">
        <f>I58*I59</f>
        <v>0</v>
      </c>
      <c r="J60" s="594"/>
      <c r="K60" s="413">
        <f>K58*K59</f>
        <v>0</v>
      </c>
      <c r="L60" s="594"/>
      <c r="M60" s="414">
        <f>M58*M59</f>
        <v>0</v>
      </c>
    </row>
    <row r="62" ht="13.5" thickBot="1"/>
    <row r="63" ht="24.75" customHeight="1" thickBot="1">
      <c r="B63" s="113" t="s">
        <v>292</v>
      </c>
    </row>
    <row r="64" spans="2:13" ht="16.5" customHeight="1" thickBot="1">
      <c r="B64" s="595" t="s">
        <v>290</v>
      </c>
      <c r="E64" s="596">
        <f>E42+E47</f>
        <v>0</v>
      </c>
      <c r="G64" s="596">
        <f>G42+G47</f>
        <v>0</v>
      </c>
      <c r="I64" s="596">
        <f>I42+I47</f>
        <v>0</v>
      </c>
      <c r="K64" s="596">
        <f>K42+K47</f>
        <v>0</v>
      </c>
      <c r="M64" s="596">
        <f>M42+M47</f>
        <v>0</v>
      </c>
    </row>
    <row r="65" spans="2:13" ht="16.5" customHeight="1" thickBot="1">
      <c r="B65" s="595" t="s">
        <v>291</v>
      </c>
      <c r="E65" s="597">
        <f>E54+E60</f>
        <v>0</v>
      </c>
      <c r="G65" s="597">
        <f>G54+G60</f>
        <v>0</v>
      </c>
      <c r="I65" s="597">
        <f>I54+I60</f>
        <v>0</v>
      </c>
      <c r="K65" s="597">
        <f>K54+K60</f>
        <v>0</v>
      </c>
      <c r="M65" s="597">
        <f>M54+M60</f>
        <v>0</v>
      </c>
    </row>
    <row r="66" spans="2:13" ht="18" customHeight="1" thickBot="1">
      <c r="B66" s="341" t="s">
        <v>293</v>
      </c>
      <c r="E66" s="598">
        <f>SUM(E64:E65)</f>
        <v>0</v>
      </c>
      <c r="G66" s="598">
        <f>SUM(G64:G65)</f>
        <v>0</v>
      </c>
      <c r="I66" s="598">
        <f>SUM(I64:I65)</f>
        <v>0</v>
      </c>
      <c r="K66" s="598">
        <f>SUM(K64:K65)</f>
        <v>0</v>
      </c>
      <c r="M66" s="598">
        <f>SUM(M64:M65)</f>
        <v>0</v>
      </c>
    </row>
    <row r="67" ht="60.75" customHeight="1" thickBot="1"/>
    <row r="68" spans="2:13" ht="60.75" customHeight="1" thickBot="1">
      <c r="B68" s="645" t="s">
        <v>72</v>
      </c>
      <c r="C68" s="646"/>
      <c r="D68" s="646"/>
      <c r="E68" s="646"/>
      <c r="F68" s="646"/>
      <c r="G68" s="646"/>
      <c r="H68" s="646"/>
      <c r="I68" s="646"/>
      <c r="J68" s="646"/>
      <c r="K68" s="646"/>
      <c r="L68" s="646"/>
      <c r="M68" s="647"/>
    </row>
    <row r="69" ht="60.75" customHeight="1" thickBot="1">
      <c r="B69" s="269"/>
    </row>
    <row r="70" spans="2:13" ht="60.75" customHeight="1" thickBot="1">
      <c r="B70" s="121" t="s">
        <v>89</v>
      </c>
      <c r="E70" s="440">
        <f>+E8</f>
        <v>2020</v>
      </c>
      <c r="G70" s="440">
        <f>+G8</f>
        <v>2021</v>
      </c>
      <c r="I70" s="440">
        <f>+I8</f>
        <v>2022</v>
      </c>
      <c r="K70" s="440">
        <f>+K8</f>
        <v>2023</v>
      </c>
      <c r="M70" s="440">
        <f>+M8</f>
        <v>2024</v>
      </c>
    </row>
    <row r="71" spans="2:13" ht="60.75" customHeight="1" thickBot="1">
      <c r="B71" s="148" t="s">
        <v>85</v>
      </c>
      <c r="E71" s="613"/>
      <c r="F71" s="269"/>
      <c r="G71" s="613"/>
      <c r="H71" s="441"/>
      <c r="I71" s="613"/>
      <c r="J71" s="441"/>
      <c r="K71" s="613"/>
      <c r="L71" s="441"/>
      <c r="M71" s="613"/>
    </row>
    <row r="72" spans="2:13" ht="60.75" customHeight="1" thickBot="1">
      <c r="B72" s="149" t="s">
        <v>73</v>
      </c>
      <c r="E72" s="613"/>
      <c r="F72" s="269"/>
      <c r="G72" s="613"/>
      <c r="H72" s="441"/>
      <c r="I72" s="613"/>
      <c r="J72" s="441"/>
      <c r="K72" s="613"/>
      <c r="L72" s="441"/>
      <c r="M72" s="613"/>
    </row>
    <row r="73" spans="2:13" ht="60.75" customHeight="1" thickBot="1">
      <c r="B73" s="149" t="s">
        <v>74</v>
      </c>
      <c r="E73" s="613"/>
      <c r="F73" s="269"/>
      <c r="G73" s="613"/>
      <c r="H73" s="441"/>
      <c r="I73" s="613"/>
      <c r="J73" s="441"/>
      <c r="K73" s="613"/>
      <c r="L73" s="441"/>
      <c r="M73" s="613"/>
    </row>
    <row r="74" spans="2:13" ht="60.75" customHeight="1" thickBot="1">
      <c r="B74" s="149" t="s">
        <v>75</v>
      </c>
      <c r="E74" s="613"/>
      <c r="F74" s="269"/>
      <c r="G74" s="613"/>
      <c r="H74" s="441"/>
      <c r="I74" s="613"/>
      <c r="J74" s="441"/>
      <c r="K74" s="613"/>
      <c r="L74" s="441"/>
      <c r="M74" s="613"/>
    </row>
    <row r="75" spans="2:13" ht="60.75" customHeight="1" thickBot="1">
      <c r="B75" s="149" t="s">
        <v>76</v>
      </c>
      <c r="E75" s="614"/>
      <c r="F75" s="269"/>
      <c r="G75" s="614"/>
      <c r="H75" s="441"/>
      <c r="I75" s="614"/>
      <c r="J75" s="441"/>
      <c r="K75" s="614"/>
      <c r="L75" s="441"/>
      <c r="M75" s="614"/>
    </row>
    <row r="76" spans="2:13" ht="60.75" customHeight="1" thickBot="1">
      <c r="B76" s="149" t="s">
        <v>77</v>
      </c>
      <c r="E76" s="614"/>
      <c r="F76" s="269"/>
      <c r="G76" s="614"/>
      <c r="H76" s="441"/>
      <c r="I76" s="614"/>
      <c r="J76" s="441"/>
      <c r="K76" s="614"/>
      <c r="L76" s="441"/>
      <c r="M76" s="614"/>
    </row>
    <row r="77" spans="2:13" ht="60.75" customHeight="1" thickBot="1">
      <c r="B77" s="149" t="s">
        <v>78</v>
      </c>
      <c r="E77" s="614"/>
      <c r="F77" s="269"/>
      <c r="G77" s="614"/>
      <c r="H77" s="441"/>
      <c r="I77" s="614"/>
      <c r="J77" s="441"/>
      <c r="K77" s="614"/>
      <c r="L77" s="441"/>
      <c r="M77" s="614"/>
    </row>
    <row r="78" spans="2:13" ht="60.75" customHeight="1" thickBot="1">
      <c r="B78" s="149" t="s">
        <v>79</v>
      </c>
      <c r="E78" s="614"/>
      <c r="F78" s="269"/>
      <c r="G78" s="614"/>
      <c r="H78" s="441"/>
      <c r="I78" s="614"/>
      <c r="J78" s="441"/>
      <c r="K78" s="614"/>
      <c r="L78" s="441"/>
      <c r="M78" s="614"/>
    </row>
    <row r="79" spans="2:13" ht="60.75" customHeight="1" thickBot="1">
      <c r="B79" s="149" t="s">
        <v>80</v>
      </c>
      <c r="E79" s="614"/>
      <c r="F79" s="269"/>
      <c r="G79" s="614"/>
      <c r="H79" s="441"/>
      <c r="I79" s="614"/>
      <c r="J79" s="441"/>
      <c r="K79" s="614"/>
      <c r="L79" s="441"/>
      <c r="M79" s="614"/>
    </row>
    <row r="80" spans="2:14" ht="60.75" customHeight="1" thickBot="1">
      <c r="B80" s="121" t="s">
        <v>86</v>
      </c>
      <c r="E80" s="147">
        <f>SUM(E71:E79)</f>
        <v>0</v>
      </c>
      <c r="F80" s="269"/>
      <c r="G80" s="147">
        <f>SUM(G71:G79)</f>
        <v>0</v>
      </c>
      <c r="H80" s="269"/>
      <c r="I80" s="147">
        <f>SUM(I71:I79)</f>
        <v>0</v>
      </c>
      <c r="J80" s="269"/>
      <c r="K80" s="147">
        <f>SUM(K71:K79)</f>
        <v>0</v>
      </c>
      <c r="L80" s="269"/>
      <c r="M80" s="147">
        <f>SUM(M71:M79)</f>
        <v>0</v>
      </c>
      <c r="N80" s="599" t="s">
        <v>360</v>
      </c>
    </row>
    <row r="81" spans="2:13" ht="60.75" customHeight="1" thickBot="1">
      <c r="B81" s="150" t="s">
        <v>135</v>
      </c>
      <c r="E81" s="147" t="s">
        <v>94</v>
      </c>
      <c r="F81" s="600"/>
      <c r="G81" s="601"/>
      <c r="H81" s="600"/>
      <c r="I81" s="601"/>
      <c r="J81" s="600"/>
      <c r="K81" s="601"/>
      <c r="L81" s="600"/>
      <c r="M81" s="601"/>
    </row>
    <row r="82" spans="2:13" ht="60.75" customHeight="1">
      <c r="B82" s="602"/>
      <c r="E82" s="549"/>
      <c r="F82" s="269"/>
      <c r="G82" s="269"/>
      <c r="H82" s="269"/>
      <c r="I82" s="269"/>
      <c r="J82" s="269"/>
      <c r="K82" s="269"/>
      <c r="L82" s="269"/>
      <c r="M82" s="269"/>
    </row>
    <row r="83" spans="2:13" ht="60.75" customHeight="1" thickBot="1">
      <c r="B83" s="603"/>
      <c r="E83" s="269"/>
      <c r="F83" s="269"/>
      <c r="G83" s="269"/>
      <c r="H83" s="269"/>
      <c r="I83" s="269"/>
      <c r="J83" s="269"/>
      <c r="K83" s="269"/>
      <c r="L83" s="269"/>
      <c r="M83" s="269"/>
    </row>
    <row r="84" spans="1:13" ht="60.75" customHeight="1" thickBot="1">
      <c r="A84" s="71"/>
      <c r="B84" s="151" t="s">
        <v>90</v>
      </c>
      <c r="C84" s="71"/>
      <c r="D84" s="71"/>
      <c r="E84" s="440">
        <f>+E8</f>
        <v>2020</v>
      </c>
      <c r="F84" s="269"/>
      <c r="G84" s="440">
        <f>+G8</f>
        <v>2021</v>
      </c>
      <c r="H84" s="269"/>
      <c r="I84" s="440">
        <f>+I8</f>
        <v>2022</v>
      </c>
      <c r="J84" s="269"/>
      <c r="K84" s="440">
        <f>+K8</f>
        <v>2023</v>
      </c>
      <c r="L84" s="269"/>
      <c r="M84" s="440">
        <f>+M8</f>
        <v>2024</v>
      </c>
    </row>
    <row r="85" spans="2:13" ht="60.75" customHeight="1" thickBot="1">
      <c r="B85" s="149" t="s">
        <v>81</v>
      </c>
      <c r="E85" s="614"/>
      <c r="F85" s="269"/>
      <c r="G85" s="614"/>
      <c r="H85" s="441"/>
      <c r="I85" s="614"/>
      <c r="J85" s="441"/>
      <c r="K85" s="614"/>
      <c r="L85" s="441"/>
      <c r="M85" s="614"/>
    </row>
    <row r="86" spans="2:13" ht="60.75" customHeight="1" thickBot="1">
      <c r="B86" s="149" t="s">
        <v>82</v>
      </c>
      <c r="E86" s="614"/>
      <c r="F86" s="269"/>
      <c r="G86" s="614"/>
      <c r="H86" s="441"/>
      <c r="I86" s="614"/>
      <c r="J86" s="441"/>
      <c r="K86" s="614"/>
      <c r="L86" s="441"/>
      <c r="M86" s="614"/>
    </row>
    <row r="87" spans="2:13" ht="60.75" customHeight="1" thickBot="1">
      <c r="B87" s="149" t="s">
        <v>83</v>
      </c>
      <c r="E87" s="614"/>
      <c r="F87" s="269"/>
      <c r="G87" s="614"/>
      <c r="H87" s="441"/>
      <c r="I87" s="614"/>
      <c r="J87" s="441"/>
      <c r="K87" s="614"/>
      <c r="L87" s="441"/>
      <c r="M87" s="614"/>
    </row>
    <row r="88" spans="2:13" ht="60.75" customHeight="1" thickBot="1">
      <c r="B88" s="149" t="s">
        <v>84</v>
      </c>
      <c r="E88" s="614"/>
      <c r="F88" s="269"/>
      <c r="G88" s="614"/>
      <c r="H88" s="441"/>
      <c r="I88" s="614"/>
      <c r="J88" s="441"/>
      <c r="K88" s="614"/>
      <c r="L88" s="441"/>
      <c r="M88" s="614"/>
    </row>
    <row r="89" spans="2:13" ht="60.75" customHeight="1" thickBot="1">
      <c r="B89" s="147" t="s">
        <v>88</v>
      </c>
      <c r="E89" s="147">
        <f>SUM(E85:E88)</f>
        <v>0</v>
      </c>
      <c r="F89" s="269"/>
      <c r="G89" s="147">
        <f>SUM(G85:G88)</f>
        <v>0</v>
      </c>
      <c r="H89" s="269"/>
      <c r="I89" s="147">
        <f>SUM(I85:I88)</f>
        <v>0</v>
      </c>
      <c r="J89" s="269"/>
      <c r="K89" s="147">
        <f>SUM(M85:M88)</f>
        <v>0</v>
      </c>
      <c r="L89" s="269"/>
      <c r="M89" s="147">
        <f>SUM(M85:M88)</f>
        <v>0</v>
      </c>
    </row>
    <row r="90" spans="2:13" ht="60.75" customHeight="1" thickBot="1">
      <c r="B90" s="150" t="s">
        <v>136</v>
      </c>
      <c r="E90" s="147" t="s">
        <v>94</v>
      </c>
      <c r="F90" s="600"/>
      <c r="G90" s="601"/>
      <c r="H90" s="600"/>
      <c r="I90" s="601"/>
      <c r="J90" s="600"/>
      <c r="K90" s="601"/>
      <c r="L90" s="600"/>
      <c r="M90" s="601"/>
    </row>
    <row r="91" spans="2:13" ht="60.75" customHeight="1" thickBot="1">
      <c r="B91" s="152"/>
      <c r="E91" s="269"/>
      <c r="F91" s="269"/>
      <c r="G91" s="269"/>
      <c r="H91" s="269"/>
      <c r="I91" s="269"/>
      <c r="J91" s="269"/>
      <c r="K91" s="269"/>
      <c r="L91" s="269"/>
      <c r="M91" s="269">
        <f>+A45</f>
        <v>0</v>
      </c>
    </row>
    <row r="92" spans="2:13" ht="60.75" customHeight="1" thickBot="1">
      <c r="B92" s="121" t="s">
        <v>26</v>
      </c>
      <c r="D92" s="604"/>
      <c r="E92" s="147">
        <f>E80+E89</f>
        <v>0</v>
      </c>
      <c r="F92" s="269"/>
      <c r="G92" s="147">
        <f>G80+G89</f>
        <v>0</v>
      </c>
      <c r="H92" s="269"/>
      <c r="I92" s="147">
        <f>I80+I89</f>
        <v>0</v>
      </c>
      <c r="J92" s="269"/>
      <c r="K92" s="147">
        <f>K80+K89</f>
        <v>0</v>
      </c>
      <c r="L92" s="269"/>
      <c r="M92" s="147">
        <f>M80+M89</f>
        <v>0</v>
      </c>
    </row>
    <row r="93" spans="2:13" ht="60.75" customHeight="1">
      <c r="B93" s="605" t="s">
        <v>361</v>
      </c>
      <c r="E93" s="269">
        <f>+E92-'Revenues-Per Capita '!D17-'Revenues-Per Capita '!E17</f>
        <v>0</v>
      </c>
      <c r="F93" s="269"/>
      <c r="G93" s="269">
        <f>+G92-'Revenues-Per Capita '!I17-'Revenues-Per Capita '!J17</f>
        <v>0</v>
      </c>
      <c r="H93" s="269"/>
      <c r="I93" s="269">
        <f>+I92-'Revenues-Per Capita '!N17-'Revenues-Per Capita '!O17</f>
        <v>0</v>
      </c>
      <c r="J93" s="269"/>
      <c r="K93" s="269">
        <f>+K92-'Revenues-Per Capita '!S17-'Revenues-Per Capita '!T17</f>
        <v>0</v>
      </c>
      <c r="L93" s="269"/>
      <c r="M93" s="269">
        <f>+M92-'Revenues-Per Capita '!X17-'Revenues-Per Capita '!Y17</f>
        <v>0</v>
      </c>
    </row>
    <row r="94" ht="60.75" customHeight="1" thickBot="1"/>
    <row r="95" ht="7.5" customHeight="1" thickBot="1">
      <c r="B95" s="117" t="s">
        <v>87</v>
      </c>
    </row>
    <row r="96" ht="6" customHeight="1" thickBot="1">
      <c r="B96" s="117" t="s">
        <v>91</v>
      </c>
    </row>
    <row r="97" ht="60.75" customHeight="1"/>
    <row r="98" ht="60.75" customHeight="1"/>
    <row r="99" ht="60.75" customHeight="1"/>
    <row r="100" ht="60.75" customHeight="1"/>
    <row r="101" ht="60.75" customHeight="1"/>
    <row r="102" ht="60.75" customHeight="1"/>
    <row r="103" ht="60.75" customHeight="1"/>
    <row r="104" ht="60.75" customHeight="1"/>
    <row r="105" ht="60.75" customHeight="1"/>
    <row r="106" ht="60.75" customHeight="1"/>
    <row r="107" ht="60.75" customHeight="1"/>
    <row r="108" ht="60.75" customHeight="1"/>
    <row r="109" ht="60.75" customHeight="1"/>
    <row r="110" ht="60.75" customHeight="1"/>
    <row r="111" ht="60.75" customHeight="1"/>
    <row r="112" ht="60.75" customHeight="1"/>
    <row r="113" ht="60.75" customHeight="1"/>
    <row r="114" ht="60.75" customHeight="1"/>
    <row r="115" ht="60.75" customHeight="1"/>
    <row r="116" ht="60.75" customHeight="1"/>
    <row r="117" ht="60.75" customHeight="1"/>
    <row r="118" ht="60.75" customHeight="1"/>
    <row r="119" ht="60.75" customHeight="1"/>
    <row r="120" ht="60.75" customHeight="1"/>
    <row r="121" ht="60.75" customHeight="1"/>
    <row r="122" ht="60.75" customHeight="1"/>
    <row r="123" ht="60.75" customHeight="1"/>
    <row r="124" ht="60.75" customHeight="1"/>
    <row r="125" ht="60.75" customHeight="1"/>
    <row r="126" ht="60.75" customHeight="1"/>
    <row r="127" ht="60.75" customHeight="1"/>
    <row r="128" ht="60.75" customHeight="1"/>
    <row r="129" ht="60.75" customHeight="1"/>
    <row r="130" ht="60.75" customHeight="1"/>
    <row r="131" ht="60.75" customHeight="1"/>
    <row r="132" ht="60.75" customHeight="1"/>
    <row r="133" ht="60.75" customHeight="1"/>
    <row r="134" ht="60.75" customHeight="1"/>
    <row r="135" ht="60.75" customHeight="1"/>
    <row r="136" ht="60.75" customHeight="1"/>
    <row r="137" ht="60.75" customHeight="1"/>
    <row r="138" ht="60.75" customHeight="1"/>
    <row r="139" ht="60.75" customHeight="1"/>
    <row r="140" ht="60.75" customHeight="1"/>
    <row r="141" ht="60.75" customHeight="1"/>
    <row r="142" ht="60.75" customHeight="1"/>
    <row r="143" ht="60.75" customHeight="1"/>
    <row r="144" ht="60.75" customHeight="1"/>
    <row r="145" ht="60.75" customHeight="1"/>
    <row r="146" ht="60.75" customHeight="1"/>
    <row r="147" ht="60.75" customHeight="1"/>
    <row r="148" ht="60.75" customHeight="1"/>
    <row r="149" ht="60.75" customHeight="1"/>
    <row r="150" ht="60.75" customHeight="1"/>
    <row r="151" ht="60.75" customHeight="1"/>
    <row r="152" ht="60.75" customHeight="1"/>
    <row r="153" ht="60.75" customHeight="1"/>
    <row r="154" ht="60.75" customHeight="1"/>
    <row r="155" ht="60.75" customHeight="1"/>
    <row r="156" ht="60.75" customHeight="1"/>
    <row r="157" ht="60.75" customHeight="1"/>
    <row r="158" ht="60.75" customHeight="1"/>
    <row r="159" ht="60.75" customHeight="1"/>
    <row r="160" ht="60.75" customHeight="1"/>
    <row r="161" ht="60.75" customHeight="1"/>
    <row r="162" ht="60.75" customHeight="1"/>
    <row r="163" ht="60.75" customHeight="1"/>
    <row r="164" ht="60.75" customHeight="1"/>
    <row r="165" ht="60.75" customHeight="1"/>
    <row r="166" ht="60.75" customHeight="1"/>
    <row r="167" ht="60.75" customHeight="1"/>
    <row r="168" ht="60.75" customHeight="1"/>
    <row r="169" ht="60.75" customHeight="1"/>
    <row r="170" ht="60.75" customHeight="1"/>
    <row r="171" ht="60.75" customHeight="1"/>
    <row r="172" ht="60.75" customHeight="1"/>
    <row r="173" ht="60.75" customHeight="1"/>
    <row r="174" ht="60.75" customHeight="1"/>
    <row r="175" ht="60.75" customHeight="1"/>
    <row r="176" ht="60.75" customHeight="1"/>
    <row r="177" ht="60.75" customHeight="1"/>
    <row r="178" ht="60.75" customHeight="1"/>
    <row r="179" ht="60.75" customHeight="1"/>
    <row r="180" ht="60.75" customHeight="1"/>
    <row r="181" ht="60.75" customHeight="1"/>
    <row r="182" ht="60.75" customHeight="1"/>
    <row r="183" ht="60.75" customHeight="1"/>
    <row r="184" ht="60.75" customHeight="1"/>
    <row r="185" ht="60.75" customHeight="1"/>
    <row r="186" ht="60.75" customHeight="1"/>
    <row r="187" ht="60.75" customHeight="1"/>
    <row r="188" ht="60.75" customHeight="1"/>
    <row r="189" ht="60.75" customHeight="1"/>
    <row r="190" ht="60.75" customHeight="1"/>
    <row r="191" ht="60.75" customHeight="1"/>
    <row r="192" ht="60.75" customHeight="1"/>
    <row r="193" ht="60.75" customHeight="1"/>
    <row r="194" ht="60.75" customHeight="1"/>
    <row r="195" ht="60.75" customHeight="1"/>
    <row r="196" ht="60.75" customHeight="1"/>
    <row r="197" ht="60.75" customHeight="1"/>
    <row r="198" ht="60.75" customHeight="1"/>
    <row r="199" ht="60.75" customHeight="1"/>
    <row r="200" ht="60.75" customHeight="1"/>
    <row r="201" ht="60.75" customHeight="1"/>
    <row r="202" ht="60.75" customHeight="1"/>
    <row r="203" ht="60.75" customHeight="1"/>
    <row r="204" ht="60.75" customHeight="1"/>
    <row r="205" ht="60.75" customHeight="1"/>
    <row r="206" ht="60.75" customHeight="1"/>
    <row r="207" ht="60.75" customHeight="1"/>
    <row r="208" ht="60.75" customHeight="1"/>
    <row r="209" ht="60.75" customHeight="1"/>
    <row r="210" ht="60.75" customHeight="1"/>
    <row r="211" ht="60.75" customHeight="1"/>
    <row r="212" ht="60.75" customHeight="1"/>
    <row r="213" ht="60.75" customHeight="1"/>
    <row r="214" ht="60.75" customHeight="1"/>
    <row r="215" ht="60.75" customHeight="1"/>
    <row r="216" ht="60.75" customHeight="1"/>
    <row r="217" ht="60.75" customHeight="1"/>
    <row r="218" ht="60.75" customHeight="1"/>
    <row r="219" ht="60.75" customHeight="1"/>
    <row r="220" ht="60.75" customHeight="1"/>
    <row r="221" ht="60.75" customHeight="1"/>
    <row r="222" ht="60.75" customHeight="1"/>
    <row r="223" ht="60.75" customHeight="1"/>
    <row r="224" ht="60.75" customHeight="1"/>
    <row r="225" ht="60.75" customHeight="1"/>
    <row r="226" ht="60.75" customHeight="1"/>
    <row r="227" ht="60.75" customHeight="1"/>
    <row r="228" ht="60.75" customHeight="1"/>
    <row r="229" ht="60.75" customHeight="1"/>
    <row r="230" ht="60.75" customHeight="1"/>
    <row r="231" ht="60.75" customHeight="1"/>
    <row r="232" ht="60.75" customHeight="1"/>
    <row r="233" ht="60.75" customHeight="1"/>
    <row r="234" ht="60.75" customHeight="1"/>
    <row r="235" ht="60.75" customHeight="1"/>
    <row r="236" ht="60.75" customHeight="1"/>
    <row r="237" ht="60.75" customHeight="1"/>
    <row r="238" ht="60.75" customHeight="1"/>
    <row r="239" ht="60.75" customHeight="1"/>
    <row r="240" ht="60.75" customHeight="1"/>
    <row r="241" ht="60.75" customHeight="1"/>
    <row r="242" ht="60.75" customHeight="1"/>
    <row r="243" ht="60.75" customHeight="1"/>
    <row r="244" ht="60.75" customHeight="1"/>
    <row r="245" ht="60.75" customHeight="1"/>
    <row r="246" ht="60.75" customHeight="1"/>
    <row r="247" ht="60.75" customHeight="1"/>
    <row r="248" ht="60.75" customHeight="1"/>
    <row r="249" ht="60.75" customHeight="1"/>
    <row r="250" ht="60.75" customHeight="1"/>
    <row r="251" ht="60.75" customHeight="1"/>
    <row r="252" ht="60.75" customHeight="1"/>
    <row r="253" ht="60.75" customHeight="1"/>
    <row r="254" ht="60.75" customHeight="1"/>
    <row r="255" ht="60.75" customHeight="1"/>
    <row r="256" ht="60.75" customHeight="1"/>
    <row r="257" ht="60.75" customHeight="1"/>
    <row r="258" ht="60.75" customHeight="1"/>
    <row r="259" ht="60.75" customHeight="1"/>
    <row r="260" ht="60.75" customHeight="1"/>
    <row r="261" ht="60.75" customHeight="1"/>
    <row r="262" ht="60.75" customHeight="1"/>
    <row r="263" ht="60.75" customHeight="1"/>
    <row r="264" ht="60.75" customHeight="1"/>
    <row r="265" ht="60.75" customHeight="1"/>
    <row r="266" ht="60.75" customHeight="1"/>
    <row r="267" ht="60.75" customHeight="1"/>
    <row r="268" ht="60.75" customHeight="1"/>
    <row r="269" ht="60.75" customHeight="1"/>
    <row r="270" ht="60.75" customHeight="1"/>
    <row r="271" ht="60.75" customHeight="1"/>
    <row r="272" ht="60.75" customHeight="1"/>
    <row r="273" ht="60.75" customHeight="1"/>
    <row r="274" ht="60.75" customHeight="1"/>
    <row r="275" ht="60.75" customHeight="1"/>
    <row r="276" ht="60.75" customHeight="1"/>
    <row r="277" ht="60.75" customHeight="1"/>
    <row r="278" ht="60.75" customHeight="1"/>
    <row r="279" ht="60.75" customHeight="1"/>
    <row r="280" ht="60.75" customHeight="1"/>
    <row r="281" ht="60.75" customHeight="1"/>
    <row r="282" ht="60.75" customHeight="1"/>
    <row r="283" ht="60.75" customHeight="1"/>
    <row r="284" ht="60.75" customHeight="1"/>
    <row r="285" ht="60.75" customHeight="1"/>
    <row r="286" ht="60.75" customHeight="1"/>
    <row r="287" ht="60.75" customHeight="1"/>
    <row r="288" ht="60.75" customHeight="1"/>
    <row r="289" ht="60.75" customHeight="1"/>
    <row r="290" ht="60.75" customHeight="1"/>
    <row r="291" ht="60.75" customHeight="1"/>
    <row r="292" ht="60.75" customHeight="1"/>
    <row r="293" ht="60.75" customHeight="1"/>
    <row r="294" ht="60.75" customHeight="1"/>
    <row r="295" ht="60.75" customHeight="1"/>
    <row r="296" ht="60.75" customHeight="1"/>
    <row r="297" ht="60.75" customHeight="1"/>
    <row r="298" ht="60.75" customHeight="1"/>
    <row r="299" ht="60.75" customHeight="1"/>
    <row r="300" ht="60.75" customHeight="1"/>
    <row r="301" ht="60.75" customHeight="1"/>
    <row r="302" ht="60.75" customHeight="1"/>
    <row r="303" ht="60.75" customHeight="1"/>
    <row r="304" ht="60.75" customHeight="1"/>
    <row r="305" ht="60.75" customHeight="1"/>
    <row r="306" ht="60.75" customHeight="1"/>
    <row r="307" ht="60.75" customHeight="1"/>
    <row r="308" ht="60.75" customHeight="1"/>
    <row r="309" ht="60.75" customHeight="1"/>
    <row r="310" ht="60.75" customHeight="1"/>
    <row r="311" ht="60.75" customHeight="1"/>
    <row r="312" ht="60.75" customHeight="1"/>
    <row r="313" ht="60.75" customHeight="1"/>
    <row r="314" ht="60.75" customHeight="1"/>
    <row r="315" ht="60.75" customHeight="1"/>
    <row r="316" ht="60.75" customHeight="1"/>
    <row r="317" ht="60.75" customHeight="1"/>
    <row r="318" ht="60.75" customHeight="1"/>
    <row r="319" ht="60.75" customHeight="1"/>
    <row r="320" ht="60.75" customHeight="1"/>
    <row r="321" ht="60.75" customHeight="1"/>
    <row r="322" ht="60.75" customHeight="1"/>
    <row r="323" ht="60.75" customHeight="1"/>
    <row r="324" ht="60.75" customHeight="1"/>
    <row r="325" ht="60.75" customHeight="1"/>
    <row r="326" ht="60.75" customHeight="1"/>
    <row r="327" ht="60.75" customHeight="1"/>
    <row r="328" ht="60.75" customHeight="1"/>
    <row r="329" ht="60.75" customHeight="1"/>
    <row r="330" ht="60.75" customHeight="1"/>
    <row r="331" ht="60.75" customHeight="1"/>
    <row r="332" ht="60.75" customHeight="1"/>
    <row r="333" ht="60.75" customHeight="1"/>
    <row r="334" ht="60.75" customHeight="1"/>
    <row r="335" ht="60.75" customHeight="1"/>
    <row r="336" ht="60.75" customHeight="1"/>
    <row r="337" ht="60.75" customHeight="1"/>
    <row r="338" ht="60.75" customHeight="1"/>
    <row r="339" ht="60.75" customHeight="1"/>
    <row r="340" ht="60.75" customHeight="1"/>
    <row r="341" ht="60.75" customHeight="1"/>
    <row r="342" ht="60.75" customHeight="1"/>
    <row r="343" ht="60.75" customHeight="1"/>
    <row r="344" ht="60.75" customHeight="1"/>
    <row r="345" ht="60.75" customHeight="1"/>
    <row r="346" ht="60.75" customHeight="1"/>
    <row r="347" ht="60.75" customHeight="1"/>
    <row r="348" ht="60.75" customHeight="1"/>
    <row r="349" ht="60.75" customHeight="1"/>
    <row r="350" ht="60.75" customHeight="1"/>
    <row r="351" ht="60.75" customHeight="1"/>
    <row r="352" ht="60.75" customHeight="1"/>
    <row r="353" ht="60.75" customHeight="1"/>
    <row r="354" ht="60.75" customHeight="1"/>
    <row r="355" ht="60.75" customHeight="1"/>
    <row r="356" ht="60.75" customHeight="1"/>
    <row r="357" ht="60.75" customHeight="1"/>
  </sheetData>
  <sheetProtection password="CC59" sheet="1" formatColumns="0" formatRows="0"/>
  <mergeCells count="4">
    <mergeCell ref="E7:M7"/>
    <mergeCell ref="B68:M68"/>
    <mergeCell ref="B3:B4"/>
    <mergeCell ref="E3:E4"/>
  </mergeCells>
  <conditionalFormatting sqref="C40:C43">
    <cfRule type="expression" priority="2" dxfId="0" stopIfTrue="1">
      <formula>AND(OR($C$5="New Operator",$C$5="Existing Operator"),$C40&gt;0)</formula>
    </cfRule>
  </conditionalFormatting>
  <dataValidations count="5">
    <dataValidation type="list" allowBlank="1" showInputMessage="1" showErrorMessage="1" sqref="M90 I90 G90 K90 M81 K81 I81 G81">
      <formula1>$B$95:$B$96</formula1>
    </dataValidation>
    <dataValidation type="list" allowBlank="1" showInputMessage="1" showErrorMessage="1" sqref="E3">
      <formula1>#REF!</formula1>
    </dataValidation>
    <dataValidation type="list" allowBlank="1" showInputMessage="1" showErrorMessage="1" sqref="E40 K52 I52 G52 K40 E52 M40 G40 I40 M52">
      <formula1>$E$101:$E$102</formula1>
    </dataValidation>
    <dataValidation type="list" allowBlank="1" showInputMessage="1" showErrorMessage="1" sqref="E45 G45 I45 K45 M45">
      <formula1>$E$104:$E$199</formula1>
    </dataValidation>
    <dataValidation type="list" allowBlank="1" showInputMessage="1" showErrorMessage="1" sqref="E58 G58 I58 K58 M58">
      <formula1>$G$119:$G$349</formula1>
    </dataValidation>
  </dataValidations>
  <printOptions/>
  <pageMargins left="0.7" right="0.7" top="0.75" bottom="0.75" header="0.3" footer="0.3"/>
  <pageSetup horizontalDpi="600" verticalDpi="600" orientation="landscape" scale="55" r:id="rId1"/>
  <rowBreaks count="1" manualBreakCount="1">
    <brk id="67" max="13" man="1"/>
  </rowBreaks>
</worksheet>
</file>

<file path=xl/worksheets/sheet11.xml><?xml version="1.0" encoding="utf-8"?>
<worksheet xmlns="http://schemas.openxmlformats.org/spreadsheetml/2006/main" xmlns:r="http://schemas.openxmlformats.org/officeDocument/2006/relationships">
  <sheetPr codeName="Sheet11"/>
  <dimension ref="A1:T192"/>
  <sheetViews>
    <sheetView view="pageBreakPreview" zoomScale="60" zoomScaleNormal="75" zoomScalePageLayoutView="0" workbookViewId="0" topLeftCell="A1">
      <selection activeCell="H17" sqref="H17"/>
      <selection activeCell="H152" sqref="H152"/>
      <selection activeCell="A1" sqref="A1"/>
    </sheetView>
  </sheetViews>
  <sheetFormatPr defaultColWidth="8.8515625" defaultRowHeight="12.75"/>
  <cols>
    <col min="1" max="1" width="76.00390625" style="215" customWidth="1"/>
    <col min="2" max="2" width="4.8515625" style="215" customWidth="1"/>
    <col min="3" max="6" width="17.140625" style="268" customWidth="1"/>
    <col min="7" max="7" width="4.8515625" style="215" customWidth="1"/>
    <col min="8" max="8" width="57.00390625" style="215" customWidth="1"/>
    <col min="9" max="9" width="3.00390625" style="215" customWidth="1"/>
    <col min="10" max="10" width="19.8515625" style="215" customWidth="1"/>
    <col min="11" max="11" width="2.28125" style="215" customWidth="1"/>
    <col min="12" max="12" width="18.421875" style="215" customWidth="1"/>
    <col min="13" max="13" width="2.7109375" style="215" customWidth="1"/>
    <col min="14" max="14" width="18.7109375" style="215" customWidth="1"/>
    <col min="15" max="15" width="2.57421875" style="215" customWidth="1"/>
    <col min="16" max="16" width="18.7109375" style="215" customWidth="1"/>
    <col min="17" max="17" width="3.00390625" style="275" customWidth="1"/>
    <col min="18" max="18" width="18.7109375" style="215" customWidth="1"/>
    <col min="19" max="19" width="3.421875" style="275" customWidth="1"/>
    <col min="20" max="20" width="18.7109375" style="215" customWidth="1"/>
    <col min="21" max="16384" width="8.8515625" style="215" customWidth="1"/>
  </cols>
  <sheetData>
    <row r="1" spans="1:19" ht="15.75" thickBot="1">
      <c r="A1" s="171" t="s">
        <v>147</v>
      </c>
      <c r="B1" s="475"/>
      <c r="C1" s="476"/>
      <c r="D1" s="476"/>
      <c r="E1" s="476"/>
      <c r="F1" s="476"/>
      <c r="G1" s="475"/>
      <c r="H1" s="475"/>
      <c r="I1" s="475"/>
      <c r="J1" s="477"/>
      <c r="K1" s="477"/>
      <c r="L1" s="477"/>
      <c r="M1" s="477"/>
      <c r="N1" s="477"/>
      <c r="O1" s="477"/>
      <c r="P1" s="477"/>
      <c r="Q1" s="478"/>
      <c r="R1" s="479"/>
      <c r="S1" s="480"/>
    </row>
    <row r="2" spans="1:19" ht="22.5" customHeight="1" thickBot="1">
      <c r="A2" s="252"/>
      <c r="B2" s="481"/>
      <c r="C2" s="482"/>
      <c r="D2" s="482"/>
      <c r="E2" s="482"/>
      <c r="F2" s="482"/>
      <c r="G2" s="481"/>
      <c r="H2" s="481"/>
      <c r="I2" s="481"/>
      <c r="J2" s="483"/>
      <c r="K2" s="483"/>
      <c r="L2" s="483"/>
      <c r="M2" s="483"/>
      <c r="N2" s="483"/>
      <c r="O2" s="483"/>
      <c r="P2" s="483"/>
      <c r="Q2" s="484"/>
      <c r="R2" s="479"/>
      <c r="S2" s="480"/>
    </row>
    <row r="3" spans="1:19" ht="15">
      <c r="A3" s="481"/>
      <c r="B3" s="481"/>
      <c r="C3" s="482"/>
      <c r="D3" s="482"/>
      <c r="E3" s="482"/>
      <c r="F3" s="482"/>
      <c r="G3" s="481"/>
      <c r="H3" s="481"/>
      <c r="I3" s="481"/>
      <c r="J3" s="483"/>
      <c r="K3" s="483"/>
      <c r="L3" s="483"/>
      <c r="M3" s="483"/>
      <c r="N3" s="483"/>
      <c r="O3" s="483"/>
      <c r="P3" s="483"/>
      <c r="Q3" s="484"/>
      <c r="R3" s="479"/>
      <c r="S3" s="480"/>
    </row>
    <row r="4" spans="1:19" ht="15.75">
      <c r="A4" s="485"/>
      <c r="B4" s="486"/>
      <c r="C4" s="486"/>
      <c r="D4" s="486"/>
      <c r="E4" s="486"/>
      <c r="F4" s="486"/>
      <c r="G4" s="486"/>
      <c r="H4" s="486"/>
      <c r="I4" s="486"/>
      <c r="J4" s="486"/>
      <c r="K4" s="486"/>
      <c r="L4" s="486"/>
      <c r="M4" s="486"/>
      <c r="N4" s="486"/>
      <c r="O4" s="487"/>
      <c r="P4" s="487"/>
      <c r="Q4" s="485"/>
      <c r="R4" s="487"/>
      <c r="S4" s="480"/>
    </row>
    <row r="5" spans="1:19" ht="23.25">
      <c r="A5" s="488"/>
      <c r="B5" s="489"/>
      <c r="C5" s="490"/>
      <c r="D5" s="490"/>
      <c r="E5" s="490"/>
      <c r="F5" s="490"/>
      <c r="G5" s="489"/>
      <c r="H5" s="489"/>
      <c r="I5" s="489"/>
      <c r="J5" s="491"/>
      <c r="K5" s="491"/>
      <c r="L5" s="491"/>
      <c r="M5" s="491"/>
      <c r="N5" s="491"/>
      <c r="O5" s="491"/>
      <c r="P5" s="492"/>
      <c r="Q5" s="493"/>
      <c r="R5" s="494"/>
      <c r="S5" s="495"/>
    </row>
    <row r="6" spans="1:20" ht="16.5" customHeight="1" thickBot="1">
      <c r="A6" s="494"/>
      <c r="B6" s="494"/>
      <c r="C6" s="496"/>
      <c r="D6" s="496"/>
      <c r="E6" s="496"/>
      <c r="F6" s="496"/>
      <c r="G6" s="494"/>
      <c r="H6" s="494"/>
      <c r="I6" s="494"/>
      <c r="R6" s="497"/>
      <c r="T6" s="497"/>
    </row>
    <row r="7" spans="1:10" ht="30" customHeight="1" thickBot="1">
      <c r="A7" s="44"/>
      <c r="B7" s="498"/>
      <c r="C7" s="657" t="s">
        <v>93</v>
      </c>
      <c r="D7" s="660" t="s">
        <v>95</v>
      </c>
      <c r="E7" s="663" t="s">
        <v>111</v>
      </c>
      <c r="F7" s="663" t="s">
        <v>110</v>
      </c>
      <c r="G7" s="498"/>
      <c r="H7" s="663" t="s">
        <v>98</v>
      </c>
      <c r="I7" s="498"/>
      <c r="J7" s="655" t="s">
        <v>357</v>
      </c>
    </row>
    <row r="8" spans="1:20" ht="31.5" customHeight="1" thickBot="1">
      <c r="A8" s="499"/>
      <c r="B8" s="498"/>
      <c r="C8" s="658"/>
      <c r="D8" s="661"/>
      <c r="E8" s="664"/>
      <c r="F8" s="664"/>
      <c r="G8" s="498"/>
      <c r="H8" s="664"/>
      <c r="I8" s="498"/>
      <c r="J8" s="656"/>
      <c r="K8" s="494"/>
      <c r="L8" s="652" t="s">
        <v>221</v>
      </c>
      <c r="M8" s="653"/>
      <c r="N8" s="653"/>
      <c r="O8" s="653"/>
      <c r="P8" s="653"/>
      <c r="Q8" s="653"/>
      <c r="R8" s="653"/>
      <c r="S8" s="653"/>
      <c r="T8" s="654"/>
    </row>
    <row r="9" spans="1:20" ht="23.25" thickBot="1">
      <c r="A9" s="81" t="s">
        <v>64</v>
      </c>
      <c r="B9" s="499"/>
      <c r="C9" s="659"/>
      <c r="D9" s="662"/>
      <c r="E9" s="665"/>
      <c r="F9" s="665"/>
      <c r="G9" s="499"/>
      <c r="H9" s="665"/>
      <c r="I9" s="499"/>
      <c r="J9" s="360">
        <v>2019</v>
      </c>
      <c r="K9" s="498"/>
      <c r="L9" s="500">
        <f>J9+1</f>
        <v>2020</v>
      </c>
      <c r="M9" s="501"/>
      <c r="N9" s="500">
        <f>L9+1</f>
        <v>2021</v>
      </c>
      <c r="O9" s="501"/>
      <c r="P9" s="500">
        <f>N9+1</f>
        <v>2022</v>
      </c>
      <c r="Q9" s="501"/>
      <c r="R9" s="500">
        <f>P9+1</f>
        <v>2023</v>
      </c>
      <c r="S9" s="502"/>
      <c r="T9" s="500">
        <f>R9+1</f>
        <v>2024</v>
      </c>
    </row>
    <row r="10" spans="1:20" ht="18.75" thickBot="1">
      <c r="A10" s="123" t="s">
        <v>358</v>
      </c>
      <c r="B10" s="503"/>
      <c r="C10" s="141" t="s">
        <v>94</v>
      </c>
      <c r="D10" s="141" t="s">
        <v>94</v>
      </c>
      <c r="E10" s="141" t="s">
        <v>94</v>
      </c>
      <c r="F10" s="141" t="s">
        <v>94</v>
      </c>
      <c r="G10" s="503"/>
      <c r="H10" s="95"/>
      <c r="I10" s="503"/>
      <c r="J10" s="103">
        <v>0</v>
      </c>
      <c r="K10" s="290"/>
      <c r="L10" s="103">
        <f>+'Revenues-Per Capita '!C17</f>
        <v>0</v>
      </c>
      <c r="N10" s="103">
        <f>+'Revenues-Per Capita '!H17</f>
        <v>0</v>
      </c>
      <c r="P10" s="103">
        <f>+'Revenues-Per Capita '!M17</f>
        <v>0</v>
      </c>
      <c r="R10" s="103">
        <f>+'Revenues-Per Capita '!R17</f>
        <v>0</v>
      </c>
      <c r="T10" s="103">
        <f>+'Revenues-Per Capita '!W17</f>
        <v>0</v>
      </c>
    </row>
    <row r="11" spans="1:20" ht="16.5" thickBot="1">
      <c r="A11" s="124" t="s">
        <v>359</v>
      </c>
      <c r="B11" s="503"/>
      <c r="C11" s="141" t="s">
        <v>94</v>
      </c>
      <c r="D11" s="141" t="s">
        <v>94</v>
      </c>
      <c r="E11" s="141" t="s">
        <v>94</v>
      </c>
      <c r="F11" s="141" t="s">
        <v>94</v>
      </c>
      <c r="G11" s="503"/>
      <c r="H11" s="95"/>
      <c r="I11" s="503"/>
      <c r="J11" s="103">
        <v>0</v>
      </c>
      <c r="K11" s="291"/>
      <c r="L11" s="103"/>
      <c r="M11" s="292"/>
      <c r="N11" s="103"/>
      <c r="O11" s="292"/>
      <c r="P11" s="103"/>
      <c r="Q11" s="293"/>
      <c r="R11" s="103"/>
      <c r="S11" s="289"/>
      <c r="T11" s="103"/>
    </row>
    <row r="12" spans="1:20" ht="16.5" thickBot="1">
      <c r="A12" s="124" t="s">
        <v>48</v>
      </c>
      <c r="B12" s="503"/>
      <c r="C12" s="141" t="s">
        <v>94</v>
      </c>
      <c r="D12" s="141" t="s">
        <v>94</v>
      </c>
      <c r="E12" s="141" t="s">
        <v>94</v>
      </c>
      <c r="F12" s="141" t="s">
        <v>94</v>
      </c>
      <c r="G12" s="503"/>
      <c r="H12" s="95"/>
      <c r="I12" s="503"/>
      <c r="J12" s="103">
        <v>0</v>
      </c>
      <c r="K12" s="291"/>
      <c r="L12" s="103" t="e">
        <f>'Revenues-Federal &amp; State '!E16</f>
        <v>#DIV/0!</v>
      </c>
      <c r="M12" s="292"/>
      <c r="N12" s="103" t="e">
        <f>'Revenues-Federal &amp; State '!G16</f>
        <v>#DIV/0!</v>
      </c>
      <c r="O12" s="292"/>
      <c r="P12" s="103" t="e">
        <f>'Revenues-Federal &amp; State '!I16</f>
        <v>#DIV/0!</v>
      </c>
      <c r="Q12" s="293"/>
      <c r="R12" s="103" t="e">
        <f>'Revenues-Federal &amp; State '!K16</f>
        <v>#DIV/0!</v>
      </c>
      <c r="S12" s="289"/>
      <c r="T12" s="103" t="e">
        <f>'Revenues-Federal &amp; State '!M16</f>
        <v>#DIV/0!</v>
      </c>
    </row>
    <row r="13" spans="1:20" ht="16.5" thickBot="1">
      <c r="A13" s="124" t="s">
        <v>237</v>
      </c>
      <c r="B13" s="503"/>
      <c r="C13" s="141" t="s">
        <v>94</v>
      </c>
      <c r="D13" s="141" t="s">
        <v>94</v>
      </c>
      <c r="E13" s="141" t="s">
        <v>94</v>
      </c>
      <c r="F13" s="141" t="s">
        <v>94</v>
      </c>
      <c r="G13" s="503"/>
      <c r="H13" s="95"/>
      <c r="I13" s="503"/>
      <c r="J13" s="103">
        <v>0</v>
      </c>
      <c r="K13" s="291"/>
      <c r="L13" s="103">
        <f>'Revenues-Federal &amp; State '!E22</f>
        <v>0</v>
      </c>
      <c r="M13" s="292"/>
      <c r="N13" s="103">
        <f>'Revenues-Federal &amp; State '!G22</f>
        <v>0</v>
      </c>
      <c r="O13" s="292"/>
      <c r="P13" s="103">
        <f>'Revenues-Federal &amp; State '!I22</f>
        <v>0</v>
      </c>
      <c r="Q13" s="293"/>
      <c r="R13" s="103">
        <f>'Revenues-Federal &amp; State '!K22</f>
        <v>0</v>
      </c>
      <c r="S13" s="289"/>
      <c r="T13" s="103">
        <f>'Revenues-Federal &amp; State '!M22</f>
        <v>0</v>
      </c>
    </row>
    <row r="14" spans="1:20" ht="16.5" thickBot="1">
      <c r="A14" s="124" t="s">
        <v>4</v>
      </c>
      <c r="B14" s="503"/>
      <c r="C14" s="141" t="s">
        <v>94</v>
      </c>
      <c r="D14" s="141" t="s">
        <v>94</v>
      </c>
      <c r="E14" s="141" t="s">
        <v>94</v>
      </c>
      <c r="F14" s="141" t="s">
        <v>94</v>
      </c>
      <c r="G14" s="503"/>
      <c r="H14" s="95"/>
      <c r="I14" s="503"/>
      <c r="J14" s="103">
        <v>0</v>
      </c>
      <c r="K14" s="291"/>
      <c r="L14" s="103">
        <f>'Revenues-Federal &amp; State '!E66</f>
        <v>0</v>
      </c>
      <c r="M14" s="292"/>
      <c r="N14" s="103">
        <f>'Revenues-Federal &amp; State '!G66</f>
        <v>0</v>
      </c>
      <c r="O14" s="292"/>
      <c r="P14" s="103">
        <f>'Revenues-Federal &amp; State '!I66</f>
        <v>0</v>
      </c>
      <c r="Q14" s="293"/>
      <c r="R14" s="103">
        <f>'Revenues-Federal &amp; State '!K66</f>
        <v>0</v>
      </c>
      <c r="S14" s="289"/>
      <c r="T14" s="103">
        <f>'Revenues-Federal &amp; State '!M66</f>
        <v>0</v>
      </c>
    </row>
    <row r="15" spans="1:20" ht="16.5" customHeight="1" hidden="1" thickBot="1">
      <c r="A15" s="124" t="s">
        <v>148</v>
      </c>
      <c r="B15" s="503"/>
      <c r="C15" s="141" t="s">
        <v>94</v>
      </c>
      <c r="D15" s="141" t="s">
        <v>94</v>
      </c>
      <c r="E15" s="141" t="s">
        <v>94</v>
      </c>
      <c r="F15" s="141" t="s">
        <v>94</v>
      </c>
      <c r="G15" s="503"/>
      <c r="H15" s="95"/>
      <c r="I15" s="503"/>
      <c r="J15" s="103">
        <v>0</v>
      </c>
      <c r="K15" s="292"/>
      <c r="L15" s="103">
        <v>0</v>
      </c>
      <c r="M15" s="292"/>
      <c r="N15" s="103">
        <v>0</v>
      </c>
      <c r="O15" s="292"/>
      <c r="P15" s="103">
        <v>0</v>
      </c>
      <c r="Q15" s="293"/>
      <c r="R15" s="103">
        <v>0</v>
      </c>
      <c r="S15" s="289"/>
      <c r="T15" s="103">
        <v>0</v>
      </c>
    </row>
    <row r="16" spans="1:20" ht="16.5" thickBot="1">
      <c r="A16" s="124" t="s">
        <v>17</v>
      </c>
      <c r="B16" s="503"/>
      <c r="C16" s="141" t="s">
        <v>94</v>
      </c>
      <c r="D16" s="141" t="s">
        <v>94</v>
      </c>
      <c r="E16" s="141" t="s">
        <v>94</v>
      </c>
      <c r="F16" s="141" t="s">
        <v>94</v>
      </c>
      <c r="G16" s="503"/>
      <c r="H16" s="95"/>
      <c r="I16" s="503"/>
      <c r="J16" s="15"/>
      <c r="K16" s="292"/>
      <c r="L16" s="15"/>
      <c r="M16" s="292"/>
      <c r="N16" s="15"/>
      <c r="O16" s="292"/>
      <c r="P16" s="15"/>
      <c r="Q16" s="293"/>
      <c r="R16" s="15"/>
      <c r="S16" s="289"/>
      <c r="T16" s="15"/>
    </row>
    <row r="17" spans="1:20" ht="16.5" thickBot="1">
      <c r="A17" s="124" t="s">
        <v>2</v>
      </c>
      <c r="B17" s="503"/>
      <c r="C17" s="141" t="s">
        <v>94</v>
      </c>
      <c r="D17" s="141" t="s">
        <v>94</v>
      </c>
      <c r="E17" s="141" t="s">
        <v>94</v>
      </c>
      <c r="F17" s="141" t="s">
        <v>94</v>
      </c>
      <c r="G17" s="503"/>
      <c r="H17" s="95"/>
      <c r="I17" s="503"/>
      <c r="J17" s="15"/>
      <c r="K17" s="292"/>
      <c r="L17" s="15"/>
      <c r="M17" s="292"/>
      <c r="N17" s="15"/>
      <c r="O17" s="292"/>
      <c r="P17" s="15"/>
      <c r="Q17" s="293"/>
      <c r="R17" s="15"/>
      <c r="S17" s="289"/>
      <c r="T17" s="15"/>
    </row>
    <row r="18" spans="1:20" ht="16.5" thickBot="1">
      <c r="A18" s="124" t="s">
        <v>35</v>
      </c>
      <c r="B18" s="503"/>
      <c r="C18" s="141" t="s">
        <v>94</v>
      </c>
      <c r="D18" s="141" t="s">
        <v>94</v>
      </c>
      <c r="E18" s="141" t="s">
        <v>94</v>
      </c>
      <c r="F18" s="141" t="s">
        <v>94</v>
      </c>
      <c r="G18" s="503"/>
      <c r="H18" s="95"/>
      <c r="I18" s="503"/>
      <c r="J18" s="15"/>
      <c r="K18" s="292"/>
      <c r="L18" s="15"/>
      <c r="M18" s="292"/>
      <c r="N18" s="15"/>
      <c r="O18" s="292"/>
      <c r="P18" s="15"/>
      <c r="Q18" s="293"/>
      <c r="R18" s="15"/>
      <c r="S18" s="289"/>
      <c r="T18" s="15"/>
    </row>
    <row r="19" spans="1:20" ht="16.5" thickBot="1">
      <c r="A19" s="124" t="s">
        <v>18</v>
      </c>
      <c r="B19" s="503"/>
      <c r="C19" s="141" t="s">
        <v>94</v>
      </c>
      <c r="D19" s="141" t="s">
        <v>94</v>
      </c>
      <c r="E19" s="141" t="s">
        <v>94</v>
      </c>
      <c r="F19" s="141" t="s">
        <v>94</v>
      </c>
      <c r="G19" s="503"/>
      <c r="H19" s="95"/>
      <c r="I19" s="503"/>
      <c r="J19" s="15"/>
      <c r="K19" s="292"/>
      <c r="L19" s="15"/>
      <c r="M19" s="292"/>
      <c r="N19" s="15"/>
      <c r="O19" s="292"/>
      <c r="P19" s="15"/>
      <c r="Q19" s="293"/>
      <c r="R19" s="15"/>
      <c r="S19" s="289"/>
      <c r="T19" s="15"/>
    </row>
    <row r="20" spans="1:20" ht="16.5" thickBot="1">
      <c r="A20" s="124" t="s">
        <v>173</v>
      </c>
      <c r="B20" s="503"/>
      <c r="C20" s="141" t="s">
        <v>94</v>
      </c>
      <c r="D20" s="141" t="s">
        <v>94</v>
      </c>
      <c r="E20" s="141" t="s">
        <v>94</v>
      </c>
      <c r="F20" s="141" t="s">
        <v>94</v>
      </c>
      <c r="G20" s="503"/>
      <c r="H20" s="95"/>
      <c r="I20" s="503"/>
      <c r="J20" s="15"/>
      <c r="K20" s="292"/>
      <c r="L20" s="15"/>
      <c r="M20" s="292"/>
      <c r="N20" s="15"/>
      <c r="O20" s="292"/>
      <c r="P20" s="15"/>
      <c r="Q20" s="293"/>
      <c r="R20" s="15"/>
      <c r="S20" s="289"/>
      <c r="T20" s="15"/>
    </row>
    <row r="21" spans="1:20" ht="16.5" thickBot="1">
      <c r="A21" s="67"/>
      <c r="B21" s="503"/>
      <c r="C21" s="141" t="s">
        <v>94</v>
      </c>
      <c r="D21" s="141" t="s">
        <v>94</v>
      </c>
      <c r="E21" s="141" t="s">
        <v>94</v>
      </c>
      <c r="F21" s="141" t="s">
        <v>94</v>
      </c>
      <c r="G21" s="503"/>
      <c r="H21" s="95"/>
      <c r="I21" s="503"/>
      <c r="J21" s="15"/>
      <c r="K21" s="292"/>
      <c r="L21" s="15"/>
      <c r="M21" s="292"/>
      <c r="N21" s="15"/>
      <c r="O21" s="292"/>
      <c r="P21" s="15"/>
      <c r="Q21" s="293"/>
      <c r="R21" s="15"/>
      <c r="S21" s="289"/>
      <c r="T21" s="15"/>
    </row>
    <row r="22" spans="1:20" ht="16.5" thickBot="1">
      <c r="A22" s="67"/>
      <c r="B22" s="503"/>
      <c r="C22" s="141" t="s">
        <v>94</v>
      </c>
      <c r="D22" s="141" t="s">
        <v>94</v>
      </c>
      <c r="E22" s="141" t="s">
        <v>94</v>
      </c>
      <c r="F22" s="141" t="s">
        <v>94</v>
      </c>
      <c r="G22" s="503"/>
      <c r="H22" s="95"/>
      <c r="I22" s="503"/>
      <c r="J22" s="15"/>
      <c r="K22" s="292"/>
      <c r="L22" s="15"/>
      <c r="M22" s="292"/>
      <c r="N22" s="15"/>
      <c r="O22" s="292"/>
      <c r="P22" s="15"/>
      <c r="Q22" s="293"/>
      <c r="R22" s="15"/>
      <c r="S22" s="289"/>
      <c r="T22" s="15"/>
    </row>
    <row r="23" spans="1:20" ht="16.5" thickBot="1">
      <c r="A23" s="67"/>
      <c r="B23" s="503"/>
      <c r="C23" s="141" t="s">
        <v>94</v>
      </c>
      <c r="D23" s="141" t="s">
        <v>94</v>
      </c>
      <c r="E23" s="141" t="s">
        <v>94</v>
      </c>
      <c r="F23" s="141" t="s">
        <v>94</v>
      </c>
      <c r="G23" s="503"/>
      <c r="H23" s="95"/>
      <c r="I23" s="503"/>
      <c r="J23" s="15"/>
      <c r="K23" s="292"/>
      <c r="L23" s="15"/>
      <c r="M23" s="292"/>
      <c r="N23" s="15"/>
      <c r="O23" s="292"/>
      <c r="P23" s="15"/>
      <c r="Q23" s="293"/>
      <c r="R23" s="15"/>
      <c r="S23" s="289"/>
      <c r="T23" s="15"/>
    </row>
    <row r="24" spans="1:20" ht="16.5" thickBot="1">
      <c r="A24" s="67"/>
      <c r="B24" s="503"/>
      <c r="C24" s="141" t="s">
        <v>94</v>
      </c>
      <c r="D24" s="141" t="s">
        <v>94</v>
      </c>
      <c r="E24" s="141" t="s">
        <v>94</v>
      </c>
      <c r="F24" s="141" t="s">
        <v>94</v>
      </c>
      <c r="G24" s="503"/>
      <c r="H24" s="95"/>
      <c r="I24" s="503"/>
      <c r="J24" s="15"/>
      <c r="K24" s="292"/>
      <c r="L24" s="15"/>
      <c r="M24" s="292"/>
      <c r="N24" s="15"/>
      <c r="O24" s="292"/>
      <c r="P24" s="15"/>
      <c r="Q24" s="293"/>
      <c r="R24" s="15"/>
      <c r="S24" s="289"/>
      <c r="T24" s="15"/>
    </row>
    <row r="25" spans="1:20" ht="16.5" thickBot="1">
      <c r="A25" s="67"/>
      <c r="B25" s="503"/>
      <c r="C25" s="141" t="s">
        <v>94</v>
      </c>
      <c r="D25" s="141" t="s">
        <v>94</v>
      </c>
      <c r="E25" s="141" t="s">
        <v>94</v>
      </c>
      <c r="F25" s="141" t="s">
        <v>94</v>
      </c>
      <c r="G25" s="503"/>
      <c r="H25" s="95"/>
      <c r="I25" s="503"/>
      <c r="J25" s="15"/>
      <c r="K25" s="292"/>
      <c r="L25" s="15"/>
      <c r="M25" s="292"/>
      <c r="N25" s="15"/>
      <c r="O25" s="292"/>
      <c r="P25" s="15"/>
      <c r="Q25" s="293"/>
      <c r="R25" s="15"/>
      <c r="S25" s="289"/>
      <c r="T25" s="15"/>
    </row>
    <row r="26" spans="1:20" ht="16.5" thickBot="1">
      <c r="A26" s="67"/>
      <c r="B26" s="503"/>
      <c r="C26" s="141" t="s">
        <v>94</v>
      </c>
      <c r="D26" s="141" t="s">
        <v>94</v>
      </c>
      <c r="E26" s="141" t="s">
        <v>94</v>
      </c>
      <c r="F26" s="141" t="s">
        <v>94</v>
      </c>
      <c r="G26" s="503"/>
      <c r="H26" s="95"/>
      <c r="I26" s="503"/>
      <c r="J26" s="15"/>
      <c r="K26" s="292"/>
      <c r="L26" s="15"/>
      <c r="M26" s="292"/>
      <c r="N26" s="15"/>
      <c r="O26" s="292"/>
      <c r="P26" s="15"/>
      <c r="Q26" s="294"/>
      <c r="R26" s="15"/>
      <c r="S26" s="289"/>
      <c r="T26" s="15"/>
    </row>
    <row r="27" spans="1:20" ht="16.5" thickBot="1">
      <c r="A27" s="504"/>
      <c r="B27" s="503"/>
      <c r="C27" s="505"/>
      <c r="D27" s="505"/>
      <c r="E27" s="505"/>
      <c r="F27" s="505"/>
      <c r="G27" s="503"/>
      <c r="H27" s="506"/>
      <c r="I27" s="503"/>
      <c r="J27" s="292"/>
      <c r="K27" s="292"/>
      <c r="L27" s="292"/>
      <c r="M27" s="292"/>
      <c r="N27" s="292"/>
      <c r="O27" s="292"/>
      <c r="P27" s="291"/>
      <c r="Q27" s="293"/>
      <c r="R27" s="42"/>
      <c r="S27" s="289"/>
      <c r="T27" s="42"/>
    </row>
    <row r="28" spans="2:20" ht="16.5" thickBot="1">
      <c r="B28" s="507"/>
      <c r="C28" s="84"/>
      <c r="D28" s="84"/>
      <c r="E28" s="84"/>
      <c r="F28" s="84"/>
      <c r="G28" s="507"/>
      <c r="H28" s="508" t="s">
        <v>20</v>
      </c>
      <c r="I28" s="507"/>
      <c r="J28" s="137">
        <f>SUM(J10:J26)</f>
        <v>0</v>
      </c>
      <c r="K28" s="98"/>
      <c r="L28" s="137" t="e">
        <f>SUM(L10:L26)</f>
        <v>#DIV/0!</v>
      </c>
      <c r="M28" s="98"/>
      <c r="N28" s="137" t="e">
        <f>SUM(N10:N26)</f>
        <v>#DIV/0!</v>
      </c>
      <c r="O28" s="98"/>
      <c r="P28" s="137" t="e">
        <f>SUM(P10:P26)</f>
        <v>#DIV/0!</v>
      </c>
      <c r="Q28" s="99"/>
      <c r="R28" s="137" t="e">
        <f>SUM(R10:R26)</f>
        <v>#DIV/0!</v>
      </c>
      <c r="S28" s="274"/>
      <c r="T28" s="138" t="e">
        <f>SUM(T10:T26)</f>
        <v>#DIV/0!</v>
      </c>
    </row>
    <row r="29" spans="1:20" ht="16.5" thickBot="1">
      <c r="A29" s="504"/>
      <c r="B29" s="503"/>
      <c r="C29" s="505"/>
      <c r="D29" s="505"/>
      <c r="E29" s="505"/>
      <c r="F29" s="505"/>
      <c r="G29" s="503"/>
      <c r="H29" s="506"/>
      <c r="I29" s="503"/>
      <c r="J29" s="292"/>
      <c r="K29" s="292"/>
      <c r="L29" s="292"/>
      <c r="M29" s="292"/>
      <c r="N29" s="292"/>
      <c r="O29" s="292"/>
      <c r="P29" s="292"/>
      <c r="Q29" s="295"/>
      <c r="R29" s="42"/>
      <c r="S29" s="289"/>
      <c r="T29" s="42"/>
    </row>
    <row r="30" spans="1:20" ht="18" customHeight="1">
      <c r="A30" s="82" t="s">
        <v>19</v>
      </c>
      <c r="B30" s="503"/>
      <c r="C30" s="657" t="s">
        <v>93</v>
      </c>
      <c r="D30" s="660" t="s">
        <v>95</v>
      </c>
      <c r="E30" s="663" t="s">
        <v>111</v>
      </c>
      <c r="F30" s="663" t="s">
        <v>110</v>
      </c>
      <c r="G30" s="503"/>
      <c r="H30" s="663" t="s">
        <v>97</v>
      </c>
      <c r="I30" s="503"/>
      <c r="J30" s="292"/>
      <c r="K30" s="292"/>
      <c r="L30" s="292"/>
      <c r="M30" s="292"/>
      <c r="N30" s="292"/>
      <c r="O30" s="292"/>
      <c r="P30" s="292"/>
      <c r="Q30" s="295"/>
      <c r="R30" s="42"/>
      <c r="S30" s="289"/>
      <c r="T30" s="42"/>
    </row>
    <row r="31" spans="1:20" ht="32.25" customHeight="1" thickBot="1">
      <c r="A31" s="504"/>
      <c r="B31" s="503"/>
      <c r="C31" s="658"/>
      <c r="D31" s="661"/>
      <c r="E31" s="664"/>
      <c r="F31" s="664"/>
      <c r="G31" s="503"/>
      <c r="H31" s="664"/>
      <c r="I31" s="503"/>
      <c r="J31" s="296"/>
      <c r="K31" s="296"/>
      <c r="L31" s="296"/>
      <c r="M31" s="296"/>
      <c r="N31" s="296"/>
      <c r="O31" s="296"/>
      <c r="P31" s="296"/>
      <c r="Q31" s="297"/>
      <c r="R31" s="296"/>
      <c r="S31" s="289"/>
      <c r="T31" s="296"/>
    </row>
    <row r="32" spans="1:20" ht="18.75" thickBot="1">
      <c r="A32" s="179" t="s">
        <v>3</v>
      </c>
      <c r="B32" s="509"/>
      <c r="C32" s="659"/>
      <c r="D32" s="662"/>
      <c r="E32" s="665"/>
      <c r="F32" s="665"/>
      <c r="G32" s="509"/>
      <c r="H32" s="665"/>
      <c r="I32" s="509"/>
      <c r="J32" s="304"/>
      <c r="K32" s="298"/>
      <c r="L32" s="304"/>
      <c r="M32" s="298"/>
      <c r="N32" s="304"/>
      <c r="O32" s="298"/>
      <c r="P32" s="304"/>
      <c r="Q32" s="299"/>
      <c r="R32" s="42"/>
      <c r="S32" s="289"/>
      <c r="T32" s="42"/>
    </row>
    <row r="33" spans="1:20" ht="16.5" thickBot="1">
      <c r="A33" s="186" t="s">
        <v>137</v>
      </c>
      <c r="B33" s="510"/>
      <c r="C33" s="173"/>
      <c r="D33" s="118"/>
      <c r="E33" s="141" t="s">
        <v>94</v>
      </c>
      <c r="F33" s="97"/>
      <c r="G33" s="510"/>
      <c r="H33" s="95"/>
      <c r="I33" s="510"/>
      <c r="J33" s="23"/>
      <c r="K33" s="298"/>
      <c r="L33" s="329">
        <f aca="true" t="shared" si="0" ref="L33:L43">IF($C33="Per Employee",$L$165*$D33,IF($C33="Per Pupil",$D33*$L$167,IF($C33="Fixed Per Year",$D33,0)))</f>
        <v>0</v>
      </c>
      <c r="M33" s="298"/>
      <c r="N33" s="329">
        <f aca="true" t="shared" si="1" ref="N33:N43">IF($C33="Per Employee",$N$165*$D33,IF($C33="Per Pupil",$D33*$N$167,IF($C33="Fixed Per Year",$D33)))*(1+$F33)^1</f>
        <v>0</v>
      </c>
      <c r="O33" s="298"/>
      <c r="P33" s="329">
        <f aca="true" t="shared" si="2" ref="P33:P43">IF($C33="Per Employee",$P$165*$D33,IF($C33="Per Pupil",$D33*$P$167,IF($C33="Fixed Per Year",$D33)))*(1+$F33)^2</f>
        <v>0</v>
      </c>
      <c r="Q33" s="299"/>
      <c r="R33" s="329">
        <f aca="true" t="shared" si="3" ref="R33:R43">IF($C33="Per Employee",$R$165*$D33,IF($C33="Per Pupil",$D33*$R$167,IF($C33="Fixed Per Year",$D33)))*(1+$F33)^3</f>
        <v>0</v>
      </c>
      <c r="S33" s="289"/>
      <c r="T33" s="329">
        <f aca="true" t="shared" si="4" ref="T33:T43">IF($C33="Per Employee",$T$165*$D33,IF($C33="Per Pupil",$D33*$T$167,IF($C33="Fixed Per Year",$D33)))*(1+$F33)^4</f>
        <v>0</v>
      </c>
    </row>
    <row r="34" spans="1:20" ht="16.5" thickBot="1">
      <c r="A34" s="185" t="s">
        <v>138</v>
      </c>
      <c r="B34" s="510"/>
      <c r="C34" s="173"/>
      <c r="D34" s="118"/>
      <c r="E34" s="141" t="s">
        <v>94</v>
      </c>
      <c r="F34" s="97"/>
      <c r="G34" s="510"/>
      <c r="H34" s="95"/>
      <c r="I34" s="510"/>
      <c r="J34" s="23"/>
      <c r="K34" s="298"/>
      <c r="L34" s="329">
        <f t="shared" si="0"/>
        <v>0</v>
      </c>
      <c r="M34" s="298"/>
      <c r="N34" s="329">
        <f t="shared" si="1"/>
        <v>0</v>
      </c>
      <c r="O34" s="298"/>
      <c r="P34" s="329">
        <f t="shared" si="2"/>
        <v>0</v>
      </c>
      <c r="Q34" s="299"/>
      <c r="R34" s="329">
        <f t="shared" si="3"/>
        <v>0</v>
      </c>
      <c r="S34" s="289"/>
      <c r="T34" s="329">
        <f t="shared" si="4"/>
        <v>0</v>
      </c>
    </row>
    <row r="35" spans="1:20" ht="16.5" thickBot="1">
      <c r="A35" s="185" t="s">
        <v>105</v>
      </c>
      <c r="B35" s="510"/>
      <c r="C35" s="173"/>
      <c r="D35" s="118"/>
      <c r="E35" s="141" t="s">
        <v>94</v>
      </c>
      <c r="F35" s="97"/>
      <c r="G35" s="510"/>
      <c r="H35" s="95"/>
      <c r="I35" s="510"/>
      <c r="J35" s="23"/>
      <c r="K35" s="298"/>
      <c r="L35" s="329">
        <f t="shared" si="0"/>
        <v>0</v>
      </c>
      <c r="M35" s="298"/>
      <c r="N35" s="329">
        <f t="shared" si="1"/>
        <v>0</v>
      </c>
      <c r="O35" s="298"/>
      <c r="P35" s="329">
        <f t="shared" si="2"/>
        <v>0</v>
      </c>
      <c r="Q35" s="299"/>
      <c r="R35" s="329">
        <f t="shared" si="3"/>
        <v>0</v>
      </c>
      <c r="S35" s="289"/>
      <c r="T35" s="329">
        <f t="shared" si="4"/>
        <v>0</v>
      </c>
    </row>
    <row r="36" spans="1:20" ht="16.5" thickBot="1">
      <c r="A36" s="185" t="s">
        <v>5</v>
      </c>
      <c r="B36" s="510"/>
      <c r="C36" s="173"/>
      <c r="D36" s="118"/>
      <c r="E36" s="141" t="s">
        <v>94</v>
      </c>
      <c r="F36" s="97"/>
      <c r="G36" s="510"/>
      <c r="H36" s="95"/>
      <c r="I36" s="510"/>
      <c r="J36" s="23"/>
      <c r="K36" s="298"/>
      <c r="L36" s="329">
        <f t="shared" si="0"/>
        <v>0</v>
      </c>
      <c r="M36" s="298"/>
      <c r="N36" s="329">
        <f t="shared" si="1"/>
        <v>0</v>
      </c>
      <c r="O36" s="298"/>
      <c r="P36" s="329">
        <f t="shared" si="2"/>
        <v>0</v>
      </c>
      <c r="Q36" s="299"/>
      <c r="R36" s="329">
        <f t="shared" si="3"/>
        <v>0</v>
      </c>
      <c r="S36" s="289"/>
      <c r="T36" s="329">
        <f t="shared" si="4"/>
        <v>0</v>
      </c>
    </row>
    <row r="37" spans="1:20" ht="16.5" thickBot="1">
      <c r="A37" s="185" t="s">
        <v>106</v>
      </c>
      <c r="B37" s="510"/>
      <c r="C37" s="173"/>
      <c r="D37" s="118"/>
      <c r="E37" s="141" t="s">
        <v>94</v>
      </c>
      <c r="F37" s="97"/>
      <c r="G37" s="510"/>
      <c r="H37" s="95"/>
      <c r="I37" s="510"/>
      <c r="J37" s="23"/>
      <c r="K37" s="298"/>
      <c r="L37" s="329">
        <f t="shared" si="0"/>
        <v>0</v>
      </c>
      <c r="M37" s="298"/>
      <c r="N37" s="329">
        <f t="shared" si="1"/>
        <v>0</v>
      </c>
      <c r="O37" s="298"/>
      <c r="P37" s="329">
        <f t="shared" si="2"/>
        <v>0</v>
      </c>
      <c r="Q37" s="299"/>
      <c r="R37" s="329">
        <f t="shared" si="3"/>
        <v>0</v>
      </c>
      <c r="S37" s="289"/>
      <c r="T37" s="329">
        <f t="shared" si="4"/>
        <v>0</v>
      </c>
    </row>
    <row r="38" spans="1:20" ht="16.5" thickBot="1">
      <c r="A38" s="185" t="s">
        <v>107</v>
      </c>
      <c r="B38" s="510"/>
      <c r="C38" s="173"/>
      <c r="D38" s="118"/>
      <c r="E38" s="141" t="s">
        <v>94</v>
      </c>
      <c r="F38" s="97"/>
      <c r="G38" s="510"/>
      <c r="H38" s="95"/>
      <c r="I38" s="510"/>
      <c r="J38" s="23"/>
      <c r="K38" s="298"/>
      <c r="L38" s="329">
        <f t="shared" si="0"/>
        <v>0</v>
      </c>
      <c r="M38" s="298"/>
      <c r="N38" s="329">
        <f t="shared" si="1"/>
        <v>0</v>
      </c>
      <c r="O38" s="298"/>
      <c r="P38" s="329">
        <f t="shared" si="2"/>
        <v>0</v>
      </c>
      <c r="Q38" s="299"/>
      <c r="R38" s="329">
        <f t="shared" si="3"/>
        <v>0</v>
      </c>
      <c r="S38" s="289"/>
      <c r="T38" s="329">
        <f t="shared" si="4"/>
        <v>0</v>
      </c>
    </row>
    <row r="39" spans="1:20" ht="16.5" thickBot="1">
      <c r="A39" s="185" t="s">
        <v>108</v>
      </c>
      <c r="B39" s="510"/>
      <c r="C39" s="173"/>
      <c r="D39" s="118"/>
      <c r="E39" s="141" t="s">
        <v>94</v>
      </c>
      <c r="F39" s="97"/>
      <c r="G39" s="510"/>
      <c r="H39" s="95"/>
      <c r="I39" s="510"/>
      <c r="J39" s="23"/>
      <c r="K39" s="298"/>
      <c r="L39" s="329">
        <f t="shared" si="0"/>
        <v>0</v>
      </c>
      <c r="M39" s="298"/>
      <c r="N39" s="329">
        <f t="shared" si="1"/>
        <v>0</v>
      </c>
      <c r="O39" s="298"/>
      <c r="P39" s="329">
        <f t="shared" si="2"/>
        <v>0</v>
      </c>
      <c r="Q39" s="299"/>
      <c r="R39" s="329">
        <f t="shared" si="3"/>
        <v>0</v>
      </c>
      <c r="S39" s="289"/>
      <c r="T39" s="329">
        <f t="shared" si="4"/>
        <v>0</v>
      </c>
    </row>
    <row r="40" spans="1:20" ht="16.5" thickBot="1">
      <c r="A40" s="185" t="s">
        <v>113</v>
      </c>
      <c r="B40" s="510"/>
      <c r="C40" s="173"/>
      <c r="D40" s="118"/>
      <c r="E40" s="141" t="s">
        <v>94</v>
      </c>
      <c r="F40" s="97"/>
      <c r="G40" s="510"/>
      <c r="H40" s="95"/>
      <c r="I40" s="510"/>
      <c r="J40" s="23"/>
      <c r="K40" s="298"/>
      <c r="L40" s="329">
        <f t="shared" si="0"/>
        <v>0</v>
      </c>
      <c r="M40" s="298"/>
      <c r="N40" s="329">
        <f t="shared" si="1"/>
        <v>0</v>
      </c>
      <c r="O40" s="298"/>
      <c r="P40" s="329">
        <f t="shared" si="2"/>
        <v>0</v>
      </c>
      <c r="Q40" s="299"/>
      <c r="R40" s="329">
        <f t="shared" si="3"/>
        <v>0</v>
      </c>
      <c r="S40" s="289"/>
      <c r="T40" s="329">
        <f t="shared" si="4"/>
        <v>0</v>
      </c>
    </row>
    <row r="41" spans="1:20" ht="16.5" thickBot="1">
      <c r="A41" s="185" t="s">
        <v>109</v>
      </c>
      <c r="B41" s="510"/>
      <c r="C41" s="173"/>
      <c r="D41" s="118"/>
      <c r="E41" s="141" t="s">
        <v>94</v>
      </c>
      <c r="F41" s="97"/>
      <c r="G41" s="510"/>
      <c r="H41" s="95"/>
      <c r="I41" s="510"/>
      <c r="J41" s="23"/>
      <c r="K41" s="298"/>
      <c r="L41" s="329">
        <f t="shared" si="0"/>
        <v>0</v>
      </c>
      <c r="M41" s="298"/>
      <c r="N41" s="329">
        <f t="shared" si="1"/>
        <v>0</v>
      </c>
      <c r="O41" s="298"/>
      <c r="P41" s="329">
        <f t="shared" si="2"/>
        <v>0</v>
      </c>
      <c r="Q41" s="299"/>
      <c r="R41" s="329">
        <f t="shared" si="3"/>
        <v>0</v>
      </c>
      <c r="S41" s="289"/>
      <c r="T41" s="329">
        <f t="shared" si="4"/>
        <v>0</v>
      </c>
    </row>
    <row r="42" spans="1:20" ht="16.5" thickBot="1">
      <c r="A42" s="185" t="s">
        <v>139</v>
      </c>
      <c r="B42" s="510"/>
      <c r="C42" s="173"/>
      <c r="D42" s="118"/>
      <c r="E42" s="141" t="s">
        <v>94</v>
      </c>
      <c r="F42" s="97"/>
      <c r="G42" s="510"/>
      <c r="H42" s="95"/>
      <c r="I42" s="510"/>
      <c r="J42" s="23"/>
      <c r="K42" s="298"/>
      <c r="L42" s="329">
        <f t="shared" si="0"/>
        <v>0</v>
      </c>
      <c r="M42" s="298"/>
      <c r="N42" s="329">
        <f t="shared" si="1"/>
        <v>0</v>
      </c>
      <c r="O42" s="298"/>
      <c r="P42" s="329">
        <f t="shared" si="2"/>
        <v>0</v>
      </c>
      <c r="Q42" s="299"/>
      <c r="R42" s="329">
        <f t="shared" si="3"/>
        <v>0</v>
      </c>
      <c r="S42" s="289"/>
      <c r="T42" s="329">
        <f t="shared" si="4"/>
        <v>0</v>
      </c>
    </row>
    <row r="43" spans="1:20" ht="16.5" thickBot="1">
      <c r="A43" s="185" t="s">
        <v>112</v>
      </c>
      <c r="B43" s="510"/>
      <c r="C43" s="173"/>
      <c r="D43" s="118"/>
      <c r="E43" s="141" t="s">
        <v>94</v>
      </c>
      <c r="F43" s="97"/>
      <c r="G43" s="510"/>
      <c r="H43" s="95"/>
      <c r="I43" s="510"/>
      <c r="J43" s="23"/>
      <c r="K43" s="298"/>
      <c r="L43" s="329">
        <f t="shared" si="0"/>
        <v>0</v>
      </c>
      <c r="M43" s="298"/>
      <c r="N43" s="329">
        <f t="shared" si="1"/>
        <v>0</v>
      </c>
      <c r="O43" s="298"/>
      <c r="P43" s="329">
        <f t="shared" si="2"/>
        <v>0</v>
      </c>
      <c r="Q43" s="299"/>
      <c r="R43" s="329">
        <f t="shared" si="3"/>
        <v>0</v>
      </c>
      <c r="S43" s="289"/>
      <c r="T43" s="329">
        <f t="shared" si="4"/>
        <v>0</v>
      </c>
    </row>
    <row r="44" spans="1:20" ht="34.5" customHeight="1" hidden="1" thickBot="1">
      <c r="A44" s="187" t="s">
        <v>218</v>
      </c>
      <c r="B44" s="510"/>
      <c r="C44" s="541" t="s">
        <v>94</v>
      </c>
      <c r="D44" s="542" t="s">
        <v>94</v>
      </c>
      <c r="E44" s="141" t="s">
        <v>94</v>
      </c>
      <c r="F44" s="543" t="s">
        <v>94</v>
      </c>
      <c r="G44" s="510"/>
      <c r="H44" s="95"/>
      <c r="I44" s="510"/>
      <c r="J44" s="544">
        <v>0</v>
      </c>
      <c r="K44" s="298"/>
      <c r="L44" s="86">
        <f>'Contractual Clinicians'!C31</f>
        <v>0</v>
      </c>
      <c r="M44" s="298"/>
      <c r="N44" s="86">
        <f>'Contractual Clinicians'!D31</f>
        <v>0</v>
      </c>
      <c r="O44" s="298"/>
      <c r="P44" s="86">
        <f>'Contractual Clinicians'!E31</f>
        <v>0</v>
      </c>
      <c r="Q44" s="299"/>
      <c r="R44" s="86">
        <f>'Contractual Clinicians'!F31</f>
        <v>0</v>
      </c>
      <c r="S44" s="289"/>
      <c r="T44" s="86">
        <f>'Contractual Clinicians'!G31</f>
        <v>0</v>
      </c>
    </row>
    <row r="45" spans="1:20" ht="16.5" thickBot="1">
      <c r="A45" s="187" t="s">
        <v>50</v>
      </c>
      <c r="B45" s="510"/>
      <c r="C45" s="173"/>
      <c r="D45" s="118"/>
      <c r="E45" s="141" t="s">
        <v>94</v>
      </c>
      <c r="F45" s="97"/>
      <c r="G45" s="510"/>
      <c r="H45" s="95"/>
      <c r="I45" s="510"/>
      <c r="J45" s="23"/>
      <c r="K45" s="298"/>
      <c r="L45" s="329">
        <f aca="true" t="shared" si="5" ref="L45:L55">IF($C45="Per Employee",$L$165*$D45,IF($C45="Per Pupil",$D45*$L$167,IF($C45="Fixed Per Year",$D45,0)))</f>
        <v>0</v>
      </c>
      <c r="M45" s="298"/>
      <c r="N45" s="329">
        <f aca="true" t="shared" si="6" ref="N45:N55">IF($C45="Per Employee",$N$165*$D45,IF($C45="Per Pupil",$D45*$N$167,IF($C45="Fixed Per Year",$D45)))*(1+$F45)^1</f>
        <v>0</v>
      </c>
      <c r="O45" s="298"/>
      <c r="P45" s="329">
        <f aca="true" t="shared" si="7" ref="P45:P55">IF($C45="Per Employee",$P$165*$D45,IF($C45="Per Pupil",$D45*$P$167,IF($C45="Fixed Per Year",$D45)))*(1+$F45)^2</f>
        <v>0</v>
      </c>
      <c r="Q45" s="299"/>
      <c r="R45" s="329">
        <f aca="true" t="shared" si="8" ref="R45:R55">IF($C45="Per Employee",$R$165*$D45,IF($C45="Per Pupil",$D45*$R$167,IF($C45="Fixed Per Year",$D45)))*(1+$F45)^3</f>
        <v>0</v>
      </c>
      <c r="S45" s="289"/>
      <c r="T45" s="329">
        <f aca="true" t="shared" si="9" ref="T45:T55">IF($C45="Per Employee",$T$165*$D45,IF($C45="Per Pupil",$D45*$T$167,IF($C45="Fixed Per Year",$D45)))*(1+$F45)^4</f>
        <v>0</v>
      </c>
    </row>
    <row r="46" spans="1:20" ht="16.5" thickBot="1">
      <c r="A46" s="185" t="s">
        <v>195</v>
      </c>
      <c r="B46" s="510"/>
      <c r="C46" s="173"/>
      <c r="D46" s="119"/>
      <c r="E46" s="141" t="s">
        <v>94</v>
      </c>
      <c r="F46" s="97"/>
      <c r="G46" s="510"/>
      <c r="H46" s="95"/>
      <c r="I46" s="510"/>
      <c r="J46" s="23"/>
      <c r="K46" s="298"/>
      <c r="L46" s="329">
        <f t="shared" si="5"/>
        <v>0</v>
      </c>
      <c r="M46" s="298"/>
      <c r="N46" s="329">
        <f t="shared" si="6"/>
        <v>0</v>
      </c>
      <c r="O46" s="298"/>
      <c r="P46" s="329">
        <f t="shared" si="7"/>
        <v>0</v>
      </c>
      <c r="Q46" s="299"/>
      <c r="R46" s="329">
        <f t="shared" si="8"/>
        <v>0</v>
      </c>
      <c r="S46" s="289"/>
      <c r="T46" s="329">
        <f t="shared" si="9"/>
        <v>0</v>
      </c>
    </row>
    <row r="47" spans="1:20" ht="16.5" thickBot="1">
      <c r="A47" s="434" t="s">
        <v>323</v>
      </c>
      <c r="B47" s="510"/>
      <c r="C47" s="173"/>
      <c r="D47" s="119"/>
      <c r="E47" s="141" t="s">
        <v>94</v>
      </c>
      <c r="F47" s="97"/>
      <c r="G47" s="510"/>
      <c r="H47" s="95"/>
      <c r="I47" s="510"/>
      <c r="J47" s="23"/>
      <c r="K47" s="298"/>
      <c r="L47" s="329">
        <f t="shared" si="5"/>
        <v>0</v>
      </c>
      <c r="M47" s="298"/>
      <c r="N47" s="329">
        <f t="shared" si="6"/>
        <v>0</v>
      </c>
      <c r="O47" s="298"/>
      <c r="P47" s="329">
        <f t="shared" si="7"/>
        <v>0</v>
      </c>
      <c r="Q47" s="299"/>
      <c r="R47" s="329">
        <f t="shared" si="8"/>
        <v>0</v>
      </c>
      <c r="S47" s="289"/>
      <c r="T47" s="329">
        <f t="shared" si="9"/>
        <v>0</v>
      </c>
    </row>
    <row r="48" spans="1:20" ht="16.5" thickBot="1">
      <c r="A48" s="72"/>
      <c r="B48" s="510"/>
      <c r="C48" s="173"/>
      <c r="D48" s="119"/>
      <c r="E48" s="141" t="s">
        <v>94</v>
      </c>
      <c r="F48" s="97"/>
      <c r="G48" s="510"/>
      <c r="H48" s="95"/>
      <c r="I48" s="510"/>
      <c r="J48" s="23"/>
      <c r="K48" s="298"/>
      <c r="L48" s="329">
        <f t="shared" si="5"/>
        <v>0</v>
      </c>
      <c r="M48" s="298"/>
      <c r="N48" s="329">
        <f t="shared" si="6"/>
        <v>0</v>
      </c>
      <c r="O48" s="298"/>
      <c r="P48" s="329">
        <f t="shared" si="7"/>
        <v>0</v>
      </c>
      <c r="Q48" s="299"/>
      <c r="R48" s="329">
        <f t="shared" si="8"/>
        <v>0</v>
      </c>
      <c r="S48" s="289"/>
      <c r="T48" s="329">
        <f t="shared" si="9"/>
        <v>0</v>
      </c>
    </row>
    <row r="49" spans="1:20" ht="16.5" thickBot="1">
      <c r="A49" s="72"/>
      <c r="B49" s="510"/>
      <c r="C49" s="173"/>
      <c r="D49" s="119"/>
      <c r="E49" s="141" t="s">
        <v>94</v>
      </c>
      <c r="F49" s="97"/>
      <c r="G49" s="510"/>
      <c r="H49" s="95"/>
      <c r="I49" s="510"/>
      <c r="J49" s="23"/>
      <c r="K49" s="298"/>
      <c r="L49" s="329">
        <f t="shared" si="5"/>
        <v>0</v>
      </c>
      <c r="M49" s="298"/>
      <c r="N49" s="329">
        <f t="shared" si="6"/>
        <v>0</v>
      </c>
      <c r="O49" s="298"/>
      <c r="P49" s="329">
        <f t="shared" si="7"/>
        <v>0</v>
      </c>
      <c r="Q49" s="299"/>
      <c r="R49" s="329">
        <f t="shared" si="8"/>
        <v>0</v>
      </c>
      <c r="S49" s="289"/>
      <c r="T49" s="329">
        <f t="shared" si="9"/>
        <v>0</v>
      </c>
    </row>
    <row r="50" spans="1:20" ht="16.5" thickBot="1">
      <c r="A50" s="72"/>
      <c r="B50" s="510"/>
      <c r="C50" s="173"/>
      <c r="D50" s="119"/>
      <c r="E50" s="141" t="s">
        <v>94</v>
      </c>
      <c r="F50" s="97"/>
      <c r="G50" s="510"/>
      <c r="H50" s="95"/>
      <c r="I50" s="510"/>
      <c r="J50" s="23"/>
      <c r="K50" s="298"/>
      <c r="L50" s="329">
        <f t="shared" si="5"/>
        <v>0</v>
      </c>
      <c r="M50" s="298"/>
      <c r="N50" s="329">
        <f t="shared" si="6"/>
        <v>0</v>
      </c>
      <c r="O50" s="298"/>
      <c r="P50" s="329">
        <f t="shared" si="7"/>
        <v>0</v>
      </c>
      <c r="Q50" s="299"/>
      <c r="R50" s="329">
        <f t="shared" si="8"/>
        <v>0</v>
      </c>
      <c r="S50" s="289"/>
      <c r="T50" s="329">
        <f t="shared" si="9"/>
        <v>0</v>
      </c>
    </row>
    <row r="51" spans="1:20" ht="16.5" thickBot="1">
      <c r="A51" s="72"/>
      <c r="B51" s="510"/>
      <c r="C51" s="173"/>
      <c r="D51" s="119"/>
      <c r="E51" s="141" t="s">
        <v>94</v>
      </c>
      <c r="F51" s="97"/>
      <c r="G51" s="510"/>
      <c r="H51" s="95"/>
      <c r="I51" s="510"/>
      <c r="J51" s="23"/>
      <c r="K51" s="298"/>
      <c r="L51" s="329">
        <f t="shared" si="5"/>
        <v>0</v>
      </c>
      <c r="M51" s="298"/>
      <c r="N51" s="329">
        <f t="shared" si="6"/>
        <v>0</v>
      </c>
      <c r="O51" s="298"/>
      <c r="P51" s="329">
        <f t="shared" si="7"/>
        <v>0</v>
      </c>
      <c r="Q51" s="299"/>
      <c r="R51" s="329">
        <f t="shared" si="8"/>
        <v>0</v>
      </c>
      <c r="S51" s="289"/>
      <c r="T51" s="329">
        <f t="shared" si="9"/>
        <v>0</v>
      </c>
    </row>
    <row r="52" spans="1:20" ht="16.5" thickBot="1">
      <c r="A52" s="72"/>
      <c r="B52" s="510"/>
      <c r="C52" s="173"/>
      <c r="D52" s="119"/>
      <c r="E52" s="141" t="s">
        <v>94</v>
      </c>
      <c r="F52" s="97"/>
      <c r="G52" s="510"/>
      <c r="H52" s="95"/>
      <c r="I52" s="510"/>
      <c r="J52" s="23"/>
      <c r="K52" s="298"/>
      <c r="L52" s="329">
        <f t="shared" si="5"/>
        <v>0</v>
      </c>
      <c r="M52" s="298"/>
      <c r="N52" s="329">
        <f t="shared" si="6"/>
        <v>0</v>
      </c>
      <c r="O52" s="298"/>
      <c r="P52" s="329">
        <f t="shared" si="7"/>
        <v>0</v>
      </c>
      <c r="Q52" s="299"/>
      <c r="R52" s="329">
        <f t="shared" si="8"/>
        <v>0</v>
      </c>
      <c r="S52" s="289"/>
      <c r="T52" s="329">
        <f t="shared" si="9"/>
        <v>0</v>
      </c>
    </row>
    <row r="53" spans="1:20" ht="16.5" thickBot="1">
      <c r="A53" s="72"/>
      <c r="B53" s="510"/>
      <c r="C53" s="173"/>
      <c r="D53" s="119"/>
      <c r="E53" s="141" t="s">
        <v>94</v>
      </c>
      <c r="F53" s="97"/>
      <c r="G53" s="510"/>
      <c r="H53" s="95"/>
      <c r="I53" s="510"/>
      <c r="J53" s="23"/>
      <c r="K53" s="298"/>
      <c r="L53" s="329">
        <f t="shared" si="5"/>
        <v>0</v>
      </c>
      <c r="M53" s="298"/>
      <c r="N53" s="329">
        <f t="shared" si="6"/>
        <v>0</v>
      </c>
      <c r="O53" s="298"/>
      <c r="P53" s="329">
        <f t="shared" si="7"/>
        <v>0</v>
      </c>
      <c r="Q53" s="299"/>
      <c r="R53" s="329">
        <f t="shared" si="8"/>
        <v>0</v>
      </c>
      <c r="S53" s="289"/>
      <c r="T53" s="329">
        <f t="shared" si="9"/>
        <v>0</v>
      </c>
    </row>
    <row r="54" spans="1:20" ht="16.5" thickBot="1">
      <c r="A54" s="72"/>
      <c r="B54" s="510"/>
      <c r="C54" s="173"/>
      <c r="D54" s="119"/>
      <c r="E54" s="141" t="s">
        <v>94</v>
      </c>
      <c r="F54" s="97"/>
      <c r="G54" s="510"/>
      <c r="H54" s="95"/>
      <c r="I54" s="510"/>
      <c r="J54" s="23"/>
      <c r="K54" s="298"/>
      <c r="L54" s="329">
        <f t="shared" si="5"/>
        <v>0</v>
      </c>
      <c r="M54" s="298"/>
      <c r="N54" s="329">
        <f t="shared" si="6"/>
        <v>0</v>
      </c>
      <c r="O54" s="298"/>
      <c r="P54" s="329">
        <f t="shared" si="7"/>
        <v>0</v>
      </c>
      <c r="Q54" s="299"/>
      <c r="R54" s="329">
        <f t="shared" si="8"/>
        <v>0</v>
      </c>
      <c r="S54" s="289"/>
      <c r="T54" s="329">
        <f t="shared" si="9"/>
        <v>0</v>
      </c>
    </row>
    <row r="55" spans="1:20" ht="16.5" thickBot="1">
      <c r="A55" s="72"/>
      <c r="B55" s="510"/>
      <c r="C55" s="173"/>
      <c r="D55" s="119"/>
      <c r="E55" s="141" t="s">
        <v>94</v>
      </c>
      <c r="F55" s="97"/>
      <c r="G55" s="510"/>
      <c r="H55" s="95"/>
      <c r="I55" s="510"/>
      <c r="J55" s="23"/>
      <c r="K55" s="298"/>
      <c r="L55" s="329">
        <f t="shared" si="5"/>
        <v>0</v>
      </c>
      <c r="M55" s="298"/>
      <c r="N55" s="329">
        <f t="shared" si="6"/>
        <v>0</v>
      </c>
      <c r="O55" s="298"/>
      <c r="P55" s="329">
        <f t="shared" si="7"/>
        <v>0</v>
      </c>
      <c r="Q55" s="299"/>
      <c r="R55" s="329">
        <f t="shared" si="8"/>
        <v>0</v>
      </c>
      <c r="S55" s="289"/>
      <c r="T55" s="329">
        <f t="shared" si="9"/>
        <v>0</v>
      </c>
    </row>
    <row r="56" spans="1:20" ht="16.5" thickBot="1">
      <c r="A56" s="511"/>
      <c r="B56" s="510"/>
      <c r="C56" s="512"/>
      <c r="D56" s="512"/>
      <c r="E56" s="512"/>
      <c r="F56" s="512"/>
      <c r="G56" s="510"/>
      <c r="H56" s="506"/>
      <c r="I56" s="510"/>
      <c r="J56" s="305"/>
      <c r="K56" s="298"/>
      <c r="L56" s="305"/>
      <c r="M56" s="298"/>
      <c r="N56" s="305"/>
      <c r="O56" s="298"/>
      <c r="P56" s="305"/>
      <c r="Q56" s="299"/>
      <c r="R56" s="281"/>
      <c r="S56" s="289"/>
      <c r="T56" s="281"/>
    </row>
    <row r="57" spans="2:20" ht="16.5" thickBot="1">
      <c r="B57" s="509"/>
      <c r="C57" s="513"/>
      <c r="D57" s="513"/>
      <c r="E57" s="513"/>
      <c r="F57" s="513"/>
      <c r="G57" s="509"/>
      <c r="H57" s="105" t="s">
        <v>60</v>
      </c>
      <c r="I57" s="509"/>
      <c r="J57" s="139">
        <f>SUM(J33:J55)</f>
        <v>0</v>
      </c>
      <c r="K57" s="100"/>
      <c r="L57" s="139">
        <f>SUM(L33:L55)</f>
        <v>0</v>
      </c>
      <c r="M57" s="100"/>
      <c r="N57" s="139">
        <f>SUM(N33:N55)</f>
        <v>0</v>
      </c>
      <c r="O57" s="100"/>
      <c r="P57" s="139">
        <f>SUM(P33:P55)</f>
        <v>0</v>
      </c>
      <c r="Q57" s="101"/>
      <c r="R57" s="139">
        <f>SUM(R33:R55)</f>
        <v>0</v>
      </c>
      <c r="S57" s="274"/>
      <c r="T57" s="139">
        <f>SUM(T33:T55)</f>
        <v>0</v>
      </c>
    </row>
    <row r="58" spans="1:20" ht="15.75">
      <c r="A58" s="514"/>
      <c r="B58" s="515"/>
      <c r="C58" s="516"/>
      <c r="D58" s="516"/>
      <c r="E58" s="516"/>
      <c r="F58" s="516"/>
      <c r="G58" s="515"/>
      <c r="H58" s="506"/>
      <c r="I58" s="515"/>
      <c r="J58" s="304"/>
      <c r="K58" s="298"/>
      <c r="L58" s="304"/>
      <c r="M58" s="298"/>
      <c r="N58" s="304"/>
      <c r="O58" s="298"/>
      <c r="P58" s="304"/>
      <c r="Q58" s="299"/>
      <c r="R58" s="42"/>
      <c r="S58" s="289"/>
      <c r="T58" s="42"/>
    </row>
    <row r="59" spans="1:20" ht="15.75">
      <c r="A59" s="514"/>
      <c r="B59" s="515"/>
      <c r="C59" s="516"/>
      <c r="D59" s="516"/>
      <c r="E59" s="516"/>
      <c r="F59" s="516"/>
      <c r="G59" s="515"/>
      <c r="H59" s="506"/>
      <c r="I59" s="515"/>
      <c r="J59" s="304"/>
      <c r="K59" s="298"/>
      <c r="L59" s="304"/>
      <c r="M59" s="298"/>
      <c r="N59" s="304"/>
      <c r="O59" s="298"/>
      <c r="P59" s="304"/>
      <c r="Q59" s="299"/>
      <c r="R59" s="42"/>
      <c r="S59" s="289"/>
      <c r="T59" s="42"/>
    </row>
    <row r="60" spans="1:20" ht="16.5" thickBot="1">
      <c r="A60" s="514"/>
      <c r="B60" s="515"/>
      <c r="C60" s="516"/>
      <c r="D60" s="516"/>
      <c r="E60" s="516"/>
      <c r="F60" s="516"/>
      <c r="G60" s="515"/>
      <c r="H60" s="506"/>
      <c r="I60" s="515"/>
      <c r="J60" s="304"/>
      <c r="K60" s="298"/>
      <c r="L60" s="304"/>
      <c r="M60" s="298"/>
      <c r="N60" s="304"/>
      <c r="O60" s="298"/>
      <c r="P60" s="304"/>
      <c r="Q60" s="299"/>
      <c r="R60" s="42"/>
      <c r="S60" s="289"/>
      <c r="T60" s="42"/>
    </row>
    <row r="61" spans="1:20" ht="18.75" thickBot="1">
      <c r="A61" s="179" t="s">
        <v>63</v>
      </c>
      <c r="B61" s="509"/>
      <c r="C61" s="513"/>
      <c r="D61" s="513"/>
      <c r="E61" s="513"/>
      <c r="F61" s="513"/>
      <c r="G61" s="509"/>
      <c r="H61" s="506"/>
      <c r="I61" s="509"/>
      <c r="J61" s="304"/>
      <c r="K61" s="298"/>
      <c r="L61" s="304"/>
      <c r="M61" s="298"/>
      <c r="N61" s="304"/>
      <c r="O61" s="302"/>
      <c r="P61" s="304"/>
      <c r="Q61" s="299"/>
      <c r="R61" s="42"/>
      <c r="S61" s="289"/>
      <c r="T61" s="42"/>
    </row>
    <row r="62" spans="1:20" ht="16.5" thickBot="1">
      <c r="A62" s="188" t="s">
        <v>6</v>
      </c>
      <c r="B62" s="517"/>
      <c r="C62" s="142" t="s">
        <v>94</v>
      </c>
      <c r="D62" s="143" t="s">
        <v>94</v>
      </c>
      <c r="E62" s="143" t="s">
        <v>94</v>
      </c>
      <c r="F62" s="143" t="s">
        <v>94</v>
      </c>
      <c r="G62" s="517"/>
      <c r="H62" s="96"/>
      <c r="I62" s="517"/>
      <c r="J62" s="86">
        <f>'Salaries - Year 0'!D26</f>
        <v>0</v>
      </c>
      <c r="K62" s="298"/>
      <c r="L62" s="86">
        <f>'Salaries - Year 1'!B62</f>
        <v>0</v>
      </c>
      <c r="M62" s="302"/>
      <c r="N62" s="86">
        <f>'Salaries - Year 2'!B62</f>
        <v>0</v>
      </c>
      <c r="O62" s="302"/>
      <c r="P62" s="86">
        <f>'Salaries - Year 3'!B62</f>
        <v>0</v>
      </c>
      <c r="Q62" s="299"/>
      <c r="R62" s="86">
        <f>'Salaries - Year 4'!B62</f>
        <v>0</v>
      </c>
      <c r="S62" s="289"/>
      <c r="T62" s="86">
        <f>'Salaries - Year 5'!B62</f>
        <v>0</v>
      </c>
    </row>
    <row r="63" spans="1:20" ht="16.5" thickBot="1">
      <c r="A63" s="190" t="s">
        <v>133</v>
      </c>
      <c r="B63" s="517"/>
      <c r="C63" s="142" t="s">
        <v>94</v>
      </c>
      <c r="D63" s="143" t="s">
        <v>94</v>
      </c>
      <c r="E63" s="143" t="s">
        <v>94</v>
      </c>
      <c r="F63" s="143" t="s">
        <v>94</v>
      </c>
      <c r="G63" s="517"/>
      <c r="H63" s="96"/>
      <c r="I63" s="517"/>
      <c r="J63" s="86">
        <v>0</v>
      </c>
      <c r="K63" s="298"/>
      <c r="L63" s="86">
        <f>'Salaries - Year 1'!F28</f>
        <v>0</v>
      </c>
      <c r="M63" s="302"/>
      <c r="N63" s="86">
        <f>'Salaries - Year 2'!F28</f>
        <v>0</v>
      </c>
      <c r="O63" s="302"/>
      <c r="P63" s="86">
        <f>'Salaries - Year 3'!F28</f>
        <v>0</v>
      </c>
      <c r="Q63" s="299"/>
      <c r="R63" s="86">
        <f>'Salaries - Year 4'!F28</f>
        <v>0</v>
      </c>
      <c r="S63" s="289"/>
      <c r="T63" s="86">
        <f>'Salaries - Year 5'!F28</f>
        <v>0</v>
      </c>
    </row>
    <row r="64" spans="1:20" ht="16.5" thickBot="1">
      <c r="A64" s="189" t="s">
        <v>134</v>
      </c>
      <c r="B64" s="517"/>
      <c r="C64" s="142" t="s">
        <v>94</v>
      </c>
      <c r="D64" s="143" t="s">
        <v>94</v>
      </c>
      <c r="E64" s="143" t="s">
        <v>94</v>
      </c>
      <c r="F64" s="143" t="s">
        <v>94</v>
      </c>
      <c r="G64" s="517"/>
      <c r="H64" s="96"/>
      <c r="I64" s="517"/>
      <c r="J64" s="86">
        <v>0</v>
      </c>
      <c r="K64" s="298"/>
      <c r="L64" s="86">
        <f>'Salaries - Year 1'!E28</f>
        <v>0</v>
      </c>
      <c r="M64" s="302"/>
      <c r="N64" s="86">
        <f>'Salaries - Year 2'!E28</f>
        <v>0</v>
      </c>
      <c r="O64" s="302"/>
      <c r="P64" s="86">
        <f>'Salaries - Year 3'!E28</f>
        <v>0</v>
      </c>
      <c r="Q64" s="299"/>
      <c r="R64" s="86">
        <f>'Salaries - Year 4'!E28</f>
        <v>0</v>
      </c>
      <c r="S64" s="289"/>
      <c r="T64" s="86">
        <f>'Salaries - Year 5'!E28</f>
        <v>0</v>
      </c>
    </row>
    <row r="65" spans="1:20" ht="16.5" thickBot="1">
      <c r="A65" s="126" t="s">
        <v>52</v>
      </c>
      <c r="B65" s="517"/>
      <c r="C65" s="142" t="s">
        <v>94</v>
      </c>
      <c r="D65" s="143" t="s">
        <v>94</v>
      </c>
      <c r="E65" s="143" t="s">
        <v>94</v>
      </c>
      <c r="F65" s="143" t="s">
        <v>94</v>
      </c>
      <c r="G65" s="517"/>
      <c r="H65" s="96"/>
      <c r="I65" s="517"/>
      <c r="J65" s="29"/>
      <c r="K65" s="298"/>
      <c r="L65" s="163"/>
      <c r="M65" s="302"/>
      <c r="N65" s="163"/>
      <c r="O65" s="302"/>
      <c r="P65" s="163"/>
      <c r="Q65" s="299"/>
      <c r="R65" s="163"/>
      <c r="S65" s="289"/>
      <c r="T65" s="163"/>
    </row>
    <row r="66" spans="1:20" ht="16.5" thickBot="1">
      <c r="A66" s="125" t="s">
        <v>53</v>
      </c>
      <c r="B66" s="517"/>
      <c r="C66" s="142" t="s">
        <v>94</v>
      </c>
      <c r="D66" s="143" t="s">
        <v>94</v>
      </c>
      <c r="E66" s="143" t="s">
        <v>94</v>
      </c>
      <c r="F66" s="143" t="s">
        <v>94</v>
      </c>
      <c r="G66" s="517"/>
      <c r="H66" s="96"/>
      <c r="I66" s="517"/>
      <c r="J66" s="86">
        <f>'Salaries - Year 0'!D28</f>
        <v>0</v>
      </c>
      <c r="K66" s="298"/>
      <c r="L66" s="86">
        <f>'Salaries - Year 1'!E57</f>
        <v>0</v>
      </c>
      <c r="M66" s="302"/>
      <c r="N66" s="86">
        <f>'Salaries - Year 2'!E57</f>
        <v>0</v>
      </c>
      <c r="O66" s="302"/>
      <c r="P66" s="86">
        <f>'Salaries - Year 3'!E57</f>
        <v>0</v>
      </c>
      <c r="Q66" s="299"/>
      <c r="R66" s="86">
        <f>'Salaries - Year 4'!E57</f>
        <v>0</v>
      </c>
      <c r="S66" s="289"/>
      <c r="T66" s="86">
        <f>'Salaries - Year 5'!E57</f>
        <v>0</v>
      </c>
    </row>
    <row r="67" spans="1:20" ht="16.5" thickBot="1">
      <c r="A67" s="185" t="s">
        <v>54</v>
      </c>
      <c r="B67" s="517"/>
      <c r="C67" s="142" t="s">
        <v>94</v>
      </c>
      <c r="D67" s="143" t="s">
        <v>94</v>
      </c>
      <c r="E67" s="143" t="s">
        <v>94</v>
      </c>
      <c r="F67" s="143" t="s">
        <v>94</v>
      </c>
      <c r="G67" s="517"/>
      <c r="H67" s="96"/>
      <c r="I67" s="517"/>
      <c r="J67" s="86">
        <f>'Salaries - Year 0'!D29</f>
        <v>0</v>
      </c>
      <c r="K67" s="298"/>
      <c r="L67" s="86">
        <f>'Salaries - Year 1'!B68</f>
        <v>0</v>
      </c>
      <c r="M67" s="302"/>
      <c r="N67" s="86">
        <f>'Salaries - Year 2'!B68</f>
        <v>0</v>
      </c>
      <c r="O67" s="302"/>
      <c r="P67" s="86">
        <f>'Salaries - Year 3'!B68</f>
        <v>0</v>
      </c>
      <c r="Q67" s="299"/>
      <c r="R67" s="86">
        <f>'Salaries - Year 4'!B68</f>
        <v>0</v>
      </c>
      <c r="S67" s="289"/>
      <c r="T67" s="86">
        <f>'Salaries - Year 5'!B68</f>
        <v>0</v>
      </c>
    </row>
    <row r="68" spans="1:20" ht="16.5" thickBot="1">
      <c r="A68" s="189" t="s">
        <v>51</v>
      </c>
      <c r="B68" s="517"/>
      <c r="C68" s="174"/>
      <c r="D68" s="94"/>
      <c r="E68" s="97"/>
      <c r="F68" s="251"/>
      <c r="G68" s="517"/>
      <c r="H68" s="96"/>
      <c r="I68" s="517"/>
      <c r="J68" s="29"/>
      <c r="K68" s="298"/>
      <c r="L68" s="329">
        <f aca="true" t="shared" si="10" ref="L68:L74">IF($C68="Per Employee",$L$165*$D68,IF($C68="% of Salaries",$E68*$L$166,IF($C68="Fixed Per Year",$D68,0)))</f>
        <v>0</v>
      </c>
      <c r="M68" s="302"/>
      <c r="N68" s="329">
        <f aca="true" t="shared" si="11" ref="N68:N74">IF($C68="Per Employee",$N$165*$D68,IF($C68="% of Salaries",$E68*$N$166,IF($C68="Fixed Per Year",$D68)))*(1+$F68)^1</f>
        <v>0</v>
      </c>
      <c r="O68" s="302"/>
      <c r="P68" s="329">
        <f aca="true" t="shared" si="12" ref="P68:P74">IF($C68="Per Employee",$P$165*$D68,IF($C68="% of Salaries",$E68*$P$166,IF($C68="Fixed Per Year",$D68)))*(1+$F68)^2</f>
        <v>0</v>
      </c>
      <c r="Q68" s="299"/>
      <c r="R68" s="329">
        <f aca="true" t="shared" si="13" ref="R68:R74">IF($C68="Per Employee",$R$165*$D68,IF($C68="% of Salaries",$E68*$R$166,IF($C68="Fixed Per Year",$D68)))*(1+$F68)^3</f>
        <v>0</v>
      </c>
      <c r="S68" s="289"/>
      <c r="T68" s="329">
        <f aca="true" t="shared" si="14" ref="T68:T74">IF($C68="Per Employee",$T$165*$D68,IF($C68="% of Salaries",$E68*$T$166,IF($C68="Fixed Per Year",$D68)))*(1+$F68)^4</f>
        <v>0</v>
      </c>
    </row>
    <row r="69" spans="1:20" ht="16.5" thickBot="1">
      <c r="A69" s="125" t="s">
        <v>55</v>
      </c>
      <c r="B69" s="517"/>
      <c r="C69" s="174"/>
      <c r="D69" s="94"/>
      <c r="E69" s="97"/>
      <c r="F69" s="251"/>
      <c r="G69" s="517"/>
      <c r="H69" s="96"/>
      <c r="I69" s="517"/>
      <c r="J69" s="29"/>
      <c r="K69" s="298"/>
      <c r="L69" s="329">
        <f t="shared" si="10"/>
        <v>0</v>
      </c>
      <c r="M69" s="298"/>
      <c r="N69" s="329">
        <f t="shared" si="11"/>
        <v>0</v>
      </c>
      <c r="O69" s="302"/>
      <c r="P69" s="329">
        <f t="shared" si="12"/>
        <v>0</v>
      </c>
      <c r="Q69" s="299"/>
      <c r="R69" s="329">
        <f t="shared" si="13"/>
        <v>0</v>
      </c>
      <c r="S69" s="289"/>
      <c r="T69" s="329">
        <f t="shared" si="14"/>
        <v>0</v>
      </c>
    </row>
    <row r="70" spans="1:20" ht="16.5" thickBot="1">
      <c r="A70" s="125" t="s">
        <v>65</v>
      </c>
      <c r="B70" s="517"/>
      <c r="C70" s="174"/>
      <c r="D70" s="94"/>
      <c r="E70" s="97"/>
      <c r="F70" s="251"/>
      <c r="G70" s="517"/>
      <c r="H70" s="96"/>
      <c r="I70" s="517"/>
      <c r="J70" s="29"/>
      <c r="K70" s="298"/>
      <c r="L70" s="329">
        <f t="shared" si="10"/>
        <v>0</v>
      </c>
      <c r="M70" s="298"/>
      <c r="N70" s="329">
        <f t="shared" si="11"/>
        <v>0</v>
      </c>
      <c r="O70" s="298"/>
      <c r="P70" s="329">
        <f t="shared" si="12"/>
        <v>0</v>
      </c>
      <c r="Q70" s="299"/>
      <c r="R70" s="329">
        <f t="shared" si="13"/>
        <v>0</v>
      </c>
      <c r="S70" s="289"/>
      <c r="T70" s="329">
        <f t="shared" si="14"/>
        <v>0</v>
      </c>
    </row>
    <row r="71" spans="1:20" ht="16.5" thickBot="1">
      <c r="A71" s="104"/>
      <c r="B71" s="517"/>
      <c r="C71" s="174"/>
      <c r="D71" s="94"/>
      <c r="E71" s="97"/>
      <c r="F71" s="251"/>
      <c r="G71" s="517"/>
      <c r="H71" s="96"/>
      <c r="I71" s="517"/>
      <c r="J71" s="29"/>
      <c r="K71" s="298"/>
      <c r="L71" s="329">
        <f t="shared" si="10"/>
        <v>0</v>
      </c>
      <c r="M71" s="298"/>
      <c r="N71" s="329">
        <f t="shared" si="11"/>
        <v>0</v>
      </c>
      <c r="O71" s="298"/>
      <c r="P71" s="329">
        <f t="shared" si="12"/>
        <v>0</v>
      </c>
      <c r="Q71" s="299"/>
      <c r="R71" s="329">
        <f t="shared" si="13"/>
        <v>0</v>
      </c>
      <c r="S71" s="289"/>
      <c r="T71" s="329">
        <f t="shared" si="14"/>
        <v>0</v>
      </c>
    </row>
    <row r="72" spans="1:20" ht="16.5" thickBot="1">
      <c r="A72" s="104"/>
      <c r="B72" s="517"/>
      <c r="C72" s="174"/>
      <c r="D72" s="94"/>
      <c r="E72" s="97"/>
      <c r="F72" s="251"/>
      <c r="G72" s="517"/>
      <c r="H72" s="96"/>
      <c r="I72" s="517"/>
      <c r="J72" s="29"/>
      <c r="K72" s="298"/>
      <c r="L72" s="329">
        <f t="shared" si="10"/>
        <v>0</v>
      </c>
      <c r="M72" s="298"/>
      <c r="N72" s="329">
        <f t="shared" si="11"/>
        <v>0</v>
      </c>
      <c r="O72" s="298"/>
      <c r="P72" s="329">
        <f t="shared" si="12"/>
        <v>0</v>
      </c>
      <c r="Q72" s="299"/>
      <c r="R72" s="329">
        <f t="shared" si="13"/>
        <v>0</v>
      </c>
      <c r="S72" s="289"/>
      <c r="T72" s="329">
        <f t="shared" si="14"/>
        <v>0</v>
      </c>
    </row>
    <row r="73" spans="1:20" ht="16.5" thickBot="1">
      <c r="A73" s="104"/>
      <c r="B73" s="517"/>
      <c r="C73" s="174"/>
      <c r="D73" s="94"/>
      <c r="E73" s="97"/>
      <c r="F73" s="251"/>
      <c r="G73" s="517"/>
      <c r="H73" s="96"/>
      <c r="I73" s="517"/>
      <c r="J73" s="29"/>
      <c r="K73" s="298"/>
      <c r="L73" s="329">
        <f t="shared" si="10"/>
        <v>0</v>
      </c>
      <c r="M73" s="298"/>
      <c r="N73" s="329">
        <f t="shared" si="11"/>
        <v>0</v>
      </c>
      <c r="O73" s="298"/>
      <c r="P73" s="329">
        <f t="shared" si="12"/>
        <v>0</v>
      </c>
      <c r="Q73" s="299"/>
      <c r="R73" s="329">
        <f t="shared" si="13"/>
        <v>0</v>
      </c>
      <c r="S73" s="289"/>
      <c r="T73" s="329">
        <f t="shared" si="14"/>
        <v>0</v>
      </c>
    </row>
    <row r="74" spans="1:20" ht="16.5" thickBot="1">
      <c r="A74" s="72"/>
      <c r="C74" s="174"/>
      <c r="D74" s="94"/>
      <c r="E74" s="97"/>
      <c r="F74" s="251"/>
      <c r="H74" s="96"/>
      <c r="J74" s="29"/>
      <c r="L74" s="329">
        <f t="shared" si="10"/>
        <v>0</v>
      </c>
      <c r="N74" s="329">
        <f t="shared" si="11"/>
        <v>0</v>
      </c>
      <c r="P74" s="329">
        <f t="shared" si="12"/>
        <v>0</v>
      </c>
      <c r="R74" s="329">
        <f t="shared" si="13"/>
        <v>0</v>
      </c>
      <c r="T74" s="329">
        <f t="shared" si="14"/>
        <v>0</v>
      </c>
    </row>
    <row r="75" spans="1:20" ht="16.5" thickBot="1">
      <c r="A75" s="270" t="s">
        <v>102</v>
      </c>
      <c r="B75" s="517"/>
      <c r="C75" s="142" t="s">
        <v>94</v>
      </c>
      <c r="D75" s="143" t="s">
        <v>94</v>
      </c>
      <c r="E75" s="143" t="s">
        <v>94</v>
      </c>
      <c r="F75" s="143" t="s">
        <v>94</v>
      </c>
      <c r="G75" s="517"/>
      <c r="H75" s="96"/>
      <c r="I75" s="517"/>
      <c r="J75" s="86">
        <v>0</v>
      </c>
      <c r="K75" s="298"/>
      <c r="L75" s="86">
        <v>0</v>
      </c>
      <c r="M75" s="298"/>
      <c r="N75" s="86">
        <v>0</v>
      </c>
      <c r="O75" s="298"/>
      <c r="P75" s="86">
        <v>0</v>
      </c>
      <c r="Q75" s="299"/>
      <c r="R75" s="86">
        <v>0</v>
      </c>
      <c r="S75" s="289"/>
      <c r="T75" s="86">
        <v>0</v>
      </c>
    </row>
    <row r="76" spans="1:20" ht="16.5" thickBot="1">
      <c r="A76" s="186" t="s">
        <v>7</v>
      </c>
      <c r="B76" s="517"/>
      <c r="C76" s="174"/>
      <c r="D76" s="94"/>
      <c r="E76" s="97"/>
      <c r="F76" s="251"/>
      <c r="G76" s="517"/>
      <c r="H76" s="96"/>
      <c r="I76" s="517"/>
      <c r="J76" s="29"/>
      <c r="K76" s="298"/>
      <c r="L76" s="329">
        <f aca="true" t="shared" si="15" ref="L76:L83">IF($C76="Per Employee",$L$165*$D76,IF($C76="% of Salaries",$E76*$L$166,IF($C76="Fixed Per Year",$D76,0)))</f>
        <v>0</v>
      </c>
      <c r="M76" s="298"/>
      <c r="N76" s="329">
        <f aca="true" t="shared" si="16" ref="N76:N83">IF($C76="Per Employee",$N$165*$D76,IF($C76="% of Salaries",$E76*$N$166,IF($C76="Fixed Per Year",$D76)))*(1+$F76)^1</f>
        <v>0</v>
      </c>
      <c r="O76" s="298"/>
      <c r="P76" s="329">
        <f aca="true" t="shared" si="17" ref="P76:P83">IF($C76="Per Employee",$P$165*$D76,IF($C76="% of Salaries",$E76*$P$166,IF($C76="Fixed Per Year",$D76)))*(1+$F76)^2</f>
        <v>0</v>
      </c>
      <c r="Q76" s="299"/>
      <c r="R76" s="329">
        <f aca="true" t="shared" si="18" ref="R76:R83">IF($C76="Per Employee",$R$165*$D76,IF($C76="% of Salaries",$E76*$R$166,IF($C76="Fixed Per Year",$D76)))*(1+$F76)^3</f>
        <v>0</v>
      </c>
      <c r="S76" s="289"/>
      <c r="T76" s="329">
        <f aca="true" t="shared" si="19" ref="T76:T83">IF($C76="Per Employee",$T$165*$D76,IF($C76="% of Salaries",$E76*$T$166,IF($C76="Fixed Per Year",$D76)))*(1+$F76)^4</f>
        <v>0</v>
      </c>
    </row>
    <row r="77" spans="1:20" ht="16.5" thickBot="1">
      <c r="A77" s="185" t="s">
        <v>8</v>
      </c>
      <c r="B77" s="517"/>
      <c r="C77" s="174"/>
      <c r="D77" s="94"/>
      <c r="E77" s="97"/>
      <c r="F77" s="251"/>
      <c r="G77" s="517"/>
      <c r="H77" s="96"/>
      <c r="I77" s="517"/>
      <c r="J77" s="29"/>
      <c r="K77" s="298"/>
      <c r="L77" s="329">
        <f t="shared" si="15"/>
        <v>0</v>
      </c>
      <c r="M77" s="298"/>
      <c r="N77" s="329">
        <f t="shared" si="16"/>
        <v>0</v>
      </c>
      <c r="O77" s="298"/>
      <c r="P77" s="329">
        <f t="shared" si="17"/>
        <v>0</v>
      </c>
      <c r="Q77" s="299"/>
      <c r="R77" s="329">
        <f t="shared" si="18"/>
        <v>0</v>
      </c>
      <c r="S77" s="289"/>
      <c r="T77" s="329">
        <f t="shared" si="19"/>
        <v>0</v>
      </c>
    </row>
    <row r="78" spans="1:20" ht="16.5" thickBot="1">
      <c r="A78" s="185" t="s">
        <v>103</v>
      </c>
      <c r="B78" s="517"/>
      <c r="C78" s="174"/>
      <c r="D78" s="94"/>
      <c r="E78" s="97"/>
      <c r="F78" s="251"/>
      <c r="G78" s="517"/>
      <c r="H78" s="96"/>
      <c r="I78" s="517"/>
      <c r="J78" s="29"/>
      <c r="K78" s="298"/>
      <c r="L78" s="329">
        <f t="shared" si="15"/>
        <v>0</v>
      </c>
      <c r="M78" s="298"/>
      <c r="N78" s="329">
        <f t="shared" si="16"/>
        <v>0</v>
      </c>
      <c r="O78" s="298"/>
      <c r="P78" s="329">
        <f t="shared" si="17"/>
        <v>0</v>
      </c>
      <c r="Q78" s="299"/>
      <c r="R78" s="329">
        <f t="shared" si="18"/>
        <v>0</v>
      </c>
      <c r="S78" s="289"/>
      <c r="T78" s="329">
        <f t="shared" si="19"/>
        <v>0</v>
      </c>
    </row>
    <row r="79" spans="1:20" ht="16.5" thickBot="1">
      <c r="A79" s="185" t="s">
        <v>104</v>
      </c>
      <c r="B79" s="517"/>
      <c r="C79" s="174"/>
      <c r="D79" s="94"/>
      <c r="E79" s="97"/>
      <c r="F79" s="251"/>
      <c r="G79" s="517"/>
      <c r="H79" s="96"/>
      <c r="I79" s="517"/>
      <c r="J79" s="29"/>
      <c r="K79" s="298"/>
      <c r="L79" s="329">
        <f t="shared" si="15"/>
        <v>0</v>
      </c>
      <c r="M79" s="298"/>
      <c r="N79" s="329">
        <f t="shared" si="16"/>
        <v>0</v>
      </c>
      <c r="O79" s="298"/>
      <c r="P79" s="329">
        <f t="shared" si="17"/>
        <v>0</v>
      </c>
      <c r="Q79" s="299"/>
      <c r="R79" s="329">
        <f t="shared" si="18"/>
        <v>0</v>
      </c>
      <c r="S79" s="289"/>
      <c r="T79" s="329">
        <f t="shared" si="19"/>
        <v>0</v>
      </c>
    </row>
    <row r="80" spans="1:20" ht="16.5" thickBot="1">
      <c r="A80" s="72"/>
      <c r="B80" s="517"/>
      <c r="C80" s="174"/>
      <c r="D80" s="94"/>
      <c r="E80" s="97"/>
      <c r="F80" s="251"/>
      <c r="G80" s="517"/>
      <c r="H80" s="96"/>
      <c r="I80" s="517"/>
      <c r="J80" s="29"/>
      <c r="K80" s="298"/>
      <c r="L80" s="329">
        <f t="shared" si="15"/>
        <v>0</v>
      </c>
      <c r="M80" s="298"/>
      <c r="N80" s="329">
        <f t="shared" si="16"/>
        <v>0</v>
      </c>
      <c r="O80" s="298"/>
      <c r="P80" s="329">
        <f t="shared" si="17"/>
        <v>0</v>
      </c>
      <c r="Q80" s="299"/>
      <c r="R80" s="329">
        <f t="shared" si="18"/>
        <v>0</v>
      </c>
      <c r="S80" s="289"/>
      <c r="T80" s="329">
        <f t="shared" si="19"/>
        <v>0</v>
      </c>
    </row>
    <row r="81" spans="1:20" ht="16.5" thickBot="1">
      <c r="A81" s="72"/>
      <c r="B81" s="517"/>
      <c r="C81" s="174"/>
      <c r="D81" s="94"/>
      <c r="E81" s="97"/>
      <c r="F81" s="251"/>
      <c r="G81" s="517"/>
      <c r="H81" s="96"/>
      <c r="I81" s="517"/>
      <c r="J81" s="29"/>
      <c r="K81" s="298"/>
      <c r="L81" s="329">
        <f t="shared" si="15"/>
        <v>0</v>
      </c>
      <c r="M81" s="298"/>
      <c r="N81" s="329">
        <f t="shared" si="16"/>
        <v>0</v>
      </c>
      <c r="O81" s="298"/>
      <c r="P81" s="329">
        <f t="shared" si="17"/>
        <v>0</v>
      </c>
      <c r="Q81" s="299"/>
      <c r="R81" s="329">
        <f t="shared" si="18"/>
        <v>0</v>
      </c>
      <c r="S81" s="289"/>
      <c r="T81" s="329">
        <f t="shared" si="19"/>
        <v>0</v>
      </c>
    </row>
    <row r="82" spans="1:20" ht="16.5" thickBot="1">
      <c r="A82" s="72"/>
      <c r="B82" s="517"/>
      <c r="C82" s="174"/>
      <c r="D82" s="94"/>
      <c r="E82" s="97"/>
      <c r="F82" s="251"/>
      <c r="G82" s="517"/>
      <c r="H82" s="96"/>
      <c r="I82" s="517"/>
      <c r="J82" s="29"/>
      <c r="K82" s="298"/>
      <c r="L82" s="329">
        <f t="shared" si="15"/>
        <v>0</v>
      </c>
      <c r="M82" s="298"/>
      <c r="N82" s="329">
        <f t="shared" si="16"/>
        <v>0</v>
      </c>
      <c r="O82" s="298"/>
      <c r="P82" s="329">
        <f t="shared" si="17"/>
        <v>0</v>
      </c>
      <c r="Q82" s="299"/>
      <c r="R82" s="329">
        <f t="shared" si="18"/>
        <v>0</v>
      </c>
      <c r="S82" s="289"/>
      <c r="T82" s="329">
        <f t="shared" si="19"/>
        <v>0</v>
      </c>
    </row>
    <row r="83" spans="1:20" ht="16.5" thickBot="1">
      <c r="A83" s="72"/>
      <c r="B83" s="517"/>
      <c r="C83" s="174"/>
      <c r="D83" s="94"/>
      <c r="E83" s="97"/>
      <c r="F83" s="251"/>
      <c r="G83" s="517"/>
      <c r="H83" s="96"/>
      <c r="I83" s="517"/>
      <c r="J83" s="29"/>
      <c r="K83" s="298"/>
      <c r="L83" s="329">
        <f t="shared" si="15"/>
        <v>0</v>
      </c>
      <c r="M83" s="298"/>
      <c r="N83" s="329">
        <f t="shared" si="16"/>
        <v>0</v>
      </c>
      <c r="O83" s="298"/>
      <c r="P83" s="329">
        <f t="shared" si="17"/>
        <v>0</v>
      </c>
      <c r="Q83" s="299"/>
      <c r="R83" s="329">
        <f t="shared" si="18"/>
        <v>0</v>
      </c>
      <c r="S83" s="289"/>
      <c r="T83" s="329">
        <f t="shared" si="19"/>
        <v>0</v>
      </c>
    </row>
    <row r="84" spans="1:20" ht="16.5" thickBot="1">
      <c r="A84" s="511"/>
      <c r="B84" s="510"/>
      <c r="C84" s="512"/>
      <c r="D84" s="512"/>
      <c r="E84" s="512"/>
      <c r="F84" s="512"/>
      <c r="G84" s="510"/>
      <c r="H84" s="506"/>
      <c r="I84" s="510"/>
      <c r="J84" s="305"/>
      <c r="K84" s="298"/>
      <c r="L84" s="305"/>
      <c r="M84" s="298"/>
      <c r="N84" s="305"/>
      <c r="O84" s="298"/>
      <c r="P84" s="305"/>
      <c r="Q84" s="299"/>
      <c r="R84" s="281"/>
      <c r="S84" s="289"/>
      <c r="T84" s="281"/>
    </row>
    <row r="85" spans="2:20" ht="16.5" thickBot="1">
      <c r="B85" s="509"/>
      <c r="C85" s="513"/>
      <c r="D85" s="513"/>
      <c r="E85" s="513"/>
      <c r="F85" s="513"/>
      <c r="G85" s="509"/>
      <c r="H85" s="105" t="s">
        <v>61</v>
      </c>
      <c r="I85" s="509"/>
      <c r="J85" s="139">
        <f>SUM(J62:J83)</f>
        <v>0</v>
      </c>
      <c r="K85" s="100"/>
      <c r="L85" s="139">
        <f>SUM(L62:L83)</f>
        <v>0</v>
      </c>
      <c r="M85" s="100"/>
      <c r="N85" s="139">
        <f>SUM(N62:N83)</f>
        <v>0</v>
      </c>
      <c r="O85" s="100"/>
      <c r="P85" s="139">
        <f>SUM(P62:P83)</f>
        <v>0</v>
      </c>
      <c r="Q85" s="101"/>
      <c r="R85" s="139">
        <f>SUM(R62:R83)</f>
        <v>0</v>
      </c>
      <c r="S85" s="274"/>
      <c r="T85" s="139">
        <f>SUM(T62:T83)</f>
        <v>0</v>
      </c>
    </row>
    <row r="86" spans="1:20" ht="16.5" thickBot="1">
      <c r="A86" s="514"/>
      <c r="B86" s="515"/>
      <c r="C86" s="516"/>
      <c r="D86" s="516"/>
      <c r="E86" s="516"/>
      <c r="F86" s="516"/>
      <c r="G86" s="515"/>
      <c r="H86" s="506"/>
      <c r="I86" s="515"/>
      <c r="J86" s="304"/>
      <c r="K86" s="298"/>
      <c r="L86" s="304"/>
      <c r="M86" s="298"/>
      <c r="N86" s="304"/>
      <c r="O86" s="298"/>
      <c r="P86" s="304"/>
      <c r="Q86" s="299"/>
      <c r="R86" s="42"/>
      <c r="S86" s="289"/>
      <c r="T86" s="42"/>
    </row>
    <row r="87" spans="1:20" ht="18.75" thickBot="1">
      <c r="A87" s="179" t="s">
        <v>62</v>
      </c>
      <c r="B87" s="509"/>
      <c r="C87" s="513"/>
      <c r="D87" s="513"/>
      <c r="E87" s="513"/>
      <c r="F87" s="513"/>
      <c r="G87" s="509"/>
      <c r="H87" s="506"/>
      <c r="I87" s="509"/>
      <c r="J87" s="304"/>
      <c r="K87" s="298"/>
      <c r="L87" s="304"/>
      <c r="M87" s="298"/>
      <c r="N87" s="304"/>
      <c r="O87" s="298"/>
      <c r="P87" s="304"/>
      <c r="Q87" s="299"/>
      <c r="R87" s="42"/>
      <c r="S87" s="289"/>
      <c r="T87" s="42"/>
    </row>
    <row r="88" spans="1:20" ht="16.5" thickBot="1">
      <c r="A88" s="191" t="s">
        <v>116</v>
      </c>
      <c r="B88" s="510"/>
      <c r="C88" s="173"/>
      <c r="D88" s="94"/>
      <c r="E88" s="141" t="s">
        <v>94</v>
      </c>
      <c r="F88" s="97"/>
      <c r="G88" s="510"/>
      <c r="H88" s="96"/>
      <c r="I88" s="510"/>
      <c r="J88" s="29"/>
      <c r="K88" s="298"/>
      <c r="L88" s="329">
        <f aca="true" t="shared" si="20" ref="L88:L98">IF($C88="Per Employee",$L$165*$D88,IF($C88="Per Pupil",$D88*$L$167,IF($C88="Fixed Per Year",$D88,0)))</f>
        <v>0</v>
      </c>
      <c r="M88" s="298"/>
      <c r="N88" s="329">
        <f aca="true" t="shared" si="21" ref="N88:N98">IF($C88="Per Employee",$N$165*$D88,IF($C88="Per Pupil",$D88*$N$167,IF($C88="Fixed Per Year",$D88)))*(1+$F88)^1</f>
        <v>0</v>
      </c>
      <c r="O88" s="298"/>
      <c r="P88" s="329">
        <f aca="true" t="shared" si="22" ref="P88:P98">IF($C88="Per Employee",$P$165*$D88,IF($C88="Per Pupil",$D88*$P$167,IF($C88="Fixed Per Year",$D88)))*(1+$F88)^2</f>
        <v>0</v>
      </c>
      <c r="Q88" s="299"/>
      <c r="R88" s="329">
        <f aca="true" t="shared" si="23" ref="R88:R98">IF($C88="Per Employee",$R$165*$D88,IF($C88="Per Pupil",$D88*$R$167,IF($C88="Fixed Per Year",$D88)))*(1+$F88)^3</f>
        <v>0</v>
      </c>
      <c r="S88" s="289"/>
      <c r="T88" s="329">
        <f aca="true" t="shared" si="24" ref="T88:T98">IF($C88="Per Employee",$T$165*$D88,IF($C88="Per Pupil",$D88*$T$167,IF($C88="Fixed Per Year",$D88)))*(1+$F88)^4</f>
        <v>0</v>
      </c>
    </row>
    <row r="89" spans="1:20" ht="16.5" thickBot="1">
      <c r="A89" s="192" t="s">
        <v>108</v>
      </c>
      <c r="B89" s="510"/>
      <c r="C89" s="173"/>
      <c r="D89" s="94"/>
      <c r="E89" s="141" t="s">
        <v>94</v>
      </c>
      <c r="F89" s="97"/>
      <c r="G89" s="510"/>
      <c r="H89" s="96"/>
      <c r="I89" s="510"/>
      <c r="J89" s="29"/>
      <c r="K89" s="298"/>
      <c r="L89" s="329">
        <f t="shared" si="20"/>
        <v>0</v>
      </c>
      <c r="M89" s="298"/>
      <c r="N89" s="329">
        <f t="shared" si="21"/>
        <v>0</v>
      </c>
      <c r="O89" s="298"/>
      <c r="P89" s="329">
        <f t="shared" si="22"/>
        <v>0</v>
      </c>
      <c r="Q89" s="299"/>
      <c r="R89" s="329">
        <f t="shared" si="23"/>
        <v>0</v>
      </c>
      <c r="S89" s="289"/>
      <c r="T89" s="329">
        <f t="shared" si="24"/>
        <v>0</v>
      </c>
    </row>
    <row r="90" spans="1:20" ht="16.5" thickBot="1">
      <c r="A90" s="192" t="s">
        <v>114</v>
      </c>
      <c r="B90" s="510"/>
      <c r="C90" s="173"/>
      <c r="D90" s="94"/>
      <c r="E90" s="141" t="s">
        <v>94</v>
      </c>
      <c r="F90" s="97"/>
      <c r="G90" s="510"/>
      <c r="H90" s="96"/>
      <c r="I90" s="510"/>
      <c r="J90" s="29"/>
      <c r="K90" s="298"/>
      <c r="L90" s="329">
        <f t="shared" si="20"/>
        <v>0</v>
      </c>
      <c r="M90" s="298"/>
      <c r="N90" s="329">
        <f t="shared" si="21"/>
        <v>0</v>
      </c>
      <c r="O90" s="298"/>
      <c r="P90" s="329">
        <f t="shared" si="22"/>
        <v>0</v>
      </c>
      <c r="Q90" s="299"/>
      <c r="R90" s="329">
        <f t="shared" si="23"/>
        <v>0</v>
      </c>
      <c r="S90" s="289"/>
      <c r="T90" s="329">
        <f t="shared" si="24"/>
        <v>0</v>
      </c>
    </row>
    <row r="91" spans="1:20" ht="16.5" thickBot="1">
      <c r="A91" s="192" t="s">
        <v>115</v>
      </c>
      <c r="B91" s="510"/>
      <c r="C91" s="173"/>
      <c r="D91" s="94"/>
      <c r="E91" s="141" t="s">
        <v>94</v>
      </c>
      <c r="F91" s="97"/>
      <c r="G91" s="510"/>
      <c r="H91" s="96"/>
      <c r="I91" s="510"/>
      <c r="J91" s="29"/>
      <c r="K91" s="298"/>
      <c r="L91" s="329">
        <f t="shared" si="20"/>
        <v>0</v>
      </c>
      <c r="M91" s="298"/>
      <c r="N91" s="329">
        <f t="shared" si="21"/>
        <v>0</v>
      </c>
      <c r="O91" s="298"/>
      <c r="P91" s="329">
        <f t="shared" si="22"/>
        <v>0</v>
      </c>
      <c r="Q91" s="299"/>
      <c r="R91" s="329">
        <f t="shared" si="23"/>
        <v>0</v>
      </c>
      <c r="S91" s="289"/>
      <c r="T91" s="329">
        <f t="shared" si="24"/>
        <v>0</v>
      </c>
    </row>
    <row r="92" spans="1:20" ht="16.5" thickBot="1">
      <c r="A92" s="192" t="s">
        <v>117</v>
      </c>
      <c r="B92" s="510"/>
      <c r="C92" s="173"/>
      <c r="D92" s="94"/>
      <c r="E92" s="141" t="s">
        <v>94</v>
      </c>
      <c r="F92" s="97"/>
      <c r="G92" s="510"/>
      <c r="H92" s="96"/>
      <c r="I92" s="510"/>
      <c r="J92" s="29"/>
      <c r="K92" s="298"/>
      <c r="L92" s="329">
        <f t="shared" si="20"/>
        <v>0</v>
      </c>
      <c r="M92" s="298"/>
      <c r="N92" s="329">
        <f t="shared" si="21"/>
        <v>0</v>
      </c>
      <c r="O92" s="298"/>
      <c r="P92" s="329">
        <f t="shared" si="22"/>
        <v>0</v>
      </c>
      <c r="Q92" s="299"/>
      <c r="R92" s="329">
        <f t="shared" si="23"/>
        <v>0</v>
      </c>
      <c r="S92" s="289"/>
      <c r="T92" s="329">
        <f t="shared" si="24"/>
        <v>0</v>
      </c>
    </row>
    <row r="93" spans="1:20" ht="16.5" thickBot="1">
      <c r="A93" s="192" t="s">
        <v>119</v>
      </c>
      <c r="B93" s="510"/>
      <c r="C93" s="173"/>
      <c r="D93" s="94"/>
      <c r="E93" s="141" t="s">
        <v>94</v>
      </c>
      <c r="F93" s="97"/>
      <c r="G93" s="510"/>
      <c r="H93" s="96"/>
      <c r="I93" s="510"/>
      <c r="J93" s="29"/>
      <c r="K93" s="298"/>
      <c r="L93" s="329">
        <f t="shared" si="20"/>
        <v>0</v>
      </c>
      <c r="M93" s="298"/>
      <c r="N93" s="329">
        <f t="shared" si="21"/>
        <v>0</v>
      </c>
      <c r="O93" s="298"/>
      <c r="P93" s="329">
        <f t="shared" si="22"/>
        <v>0</v>
      </c>
      <c r="Q93" s="299"/>
      <c r="R93" s="329">
        <f t="shared" si="23"/>
        <v>0</v>
      </c>
      <c r="S93" s="289"/>
      <c r="T93" s="329">
        <f t="shared" si="24"/>
        <v>0</v>
      </c>
    </row>
    <row r="94" spans="1:20" ht="16.5" thickBot="1">
      <c r="A94" s="192" t="s">
        <v>118</v>
      </c>
      <c r="B94" s="510"/>
      <c r="C94" s="173"/>
      <c r="D94" s="94"/>
      <c r="E94" s="141" t="s">
        <v>94</v>
      </c>
      <c r="F94" s="97"/>
      <c r="G94" s="510"/>
      <c r="H94" s="96"/>
      <c r="I94" s="510"/>
      <c r="J94" s="29"/>
      <c r="K94" s="298"/>
      <c r="L94" s="329">
        <f t="shared" si="20"/>
        <v>0</v>
      </c>
      <c r="M94" s="298"/>
      <c r="N94" s="329">
        <f t="shared" si="21"/>
        <v>0</v>
      </c>
      <c r="O94" s="298"/>
      <c r="P94" s="329">
        <f t="shared" si="22"/>
        <v>0</v>
      </c>
      <c r="Q94" s="299"/>
      <c r="R94" s="329">
        <f t="shared" si="23"/>
        <v>0</v>
      </c>
      <c r="S94" s="289"/>
      <c r="T94" s="329">
        <f t="shared" si="24"/>
        <v>0</v>
      </c>
    </row>
    <row r="95" spans="1:20" ht="16.5" thickBot="1">
      <c r="A95" s="192" t="s">
        <v>10</v>
      </c>
      <c r="B95" s="510"/>
      <c r="C95" s="173"/>
      <c r="D95" s="94"/>
      <c r="E95" s="141" t="s">
        <v>94</v>
      </c>
      <c r="F95" s="97"/>
      <c r="G95" s="510"/>
      <c r="H95" s="96"/>
      <c r="I95" s="510"/>
      <c r="J95" s="29"/>
      <c r="K95" s="298"/>
      <c r="L95" s="329">
        <f t="shared" si="20"/>
        <v>0</v>
      </c>
      <c r="M95" s="298"/>
      <c r="N95" s="329">
        <f t="shared" si="21"/>
        <v>0</v>
      </c>
      <c r="O95" s="298"/>
      <c r="P95" s="329">
        <f t="shared" si="22"/>
        <v>0</v>
      </c>
      <c r="Q95" s="299"/>
      <c r="R95" s="329">
        <f t="shared" si="23"/>
        <v>0</v>
      </c>
      <c r="S95" s="289"/>
      <c r="T95" s="329">
        <f t="shared" si="24"/>
        <v>0</v>
      </c>
    </row>
    <row r="96" spans="1:20" ht="16.5" thickBot="1">
      <c r="A96" s="192" t="s">
        <v>120</v>
      </c>
      <c r="B96" s="510"/>
      <c r="C96" s="173"/>
      <c r="D96" s="94"/>
      <c r="E96" s="141" t="s">
        <v>94</v>
      </c>
      <c r="F96" s="97"/>
      <c r="G96" s="510"/>
      <c r="H96" s="96"/>
      <c r="I96" s="510"/>
      <c r="J96" s="29"/>
      <c r="K96" s="298"/>
      <c r="L96" s="329">
        <f t="shared" si="20"/>
        <v>0</v>
      </c>
      <c r="M96" s="298"/>
      <c r="N96" s="329">
        <f t="shared" si="21"/>
        <v>0</v>
      </c>
      <c r="O96" s="298"/>
      <c r="P96" s="329">
        <f t="shared" si="22"/>
        <v>0</v>
      </c>
      <c r="Q96" s="299"/>
      <c r="R96" s="329">
        <f t="shared" si="23"/>
        <v>0</v>
      </c>
      <c r="S96" s="289"/>
      <c r="T96" s="329">
        <f t="shared" si="24"/>
        <v>0</v>
      </c>
    </row>
    <row r="97" spans="1:20" ht="16.5" thickBot="1">
      <c r="A97" s="192" t="s">
        <v>121</v>
      </c>
      <c r="B97" s="510"/>
      <c r="C97" s="173"/>
      <c r="D97" s="94"/>
      <c r="E97" s="141" t="s">
        <v>94</v>
      </c>
      <c r="F97" s="97"/>
      <c r="G97" s="510"/>
      <c r="H97" s="96"/>
      <c r="I97" s="510"/>
      <c r="J97" s="29"/>
      <c r="K97" s="298"/>
      <c r="L97" s="329">
        <f t="shared" si="20"/>
        <v>0</v>
      </c>
      <c r="M97" s="298"/>
      <c r="N97" s="329">
        <f t="shared" si="21"/>
        <v>0</v>
      </c>
      <c r="O97" s="298"/>
      <c r="P97" s="329">
        <f t="shared" si="22"/>
        <v>0</v>
      </c>
      <c r="Q97" s="299"/>
      <c r="R97" s="329">
        <f t="shared" si="23"/>
        <v>0</v>
      </c>
      <c r="S97" s="289"/>
      <c r="T97" s="329">
        <f t="shared" si="24"/>
        <v>0</v>
      </c>
    </row>
    <row r="98" spans="1:20" ht="16.5" thickBot="1">
      <c r="A98" s="192" t="s">
        <v>122</v>
      </c>
      <c r="B98" s="510"/>
      <c r="C98" s="173"/>
      <c r="D98" s="94"/>
      <c r="E98" s="141" t="s">
        <v>94</v>
      </c>
      <c r="F98" s="97"/>
      <c r="G98" s="510"/>
      <c r="H98" s="96"/>
      <c r="I98" s="510"/>
      <c r="J98" s="29"/>
      <c r="K98" s="298"/>
      <c r="L98" s="329">
        <f t="shared" si="20"/>
        <v>0</v>
      </c>
      <c r="M98" s="298"/>
      <c r="N98" s="329">
        <f t="shared" si="21"/>
        <v>0</v>
      </c>
      <c r="O98" s="298"/>
      <c r="P98" s="329">
        <f t="shared" si="22"/>
        <v>0</v>
      </c>
      <c r="Q98" s="299"/>
      <c r="R98" s="329">
        <f t="shared" si="23"/>
        <v>0</v>
      </c>
      <c r="S98" s="289"/>
      <c r="T98" s="329">
        <f t="shared" si="24"/>
        <v>0</v>
      </c>
    </row>
    <row r="99" spans="1:20" ht="48" thickBot="1">
      <c r="A99" s="192" t="s">
        <v>210</v>
      </c>
      <c r="B99" s="510"/>
      <c r="C99" s="326" t="s">
        <v>1</v>
      </c>
      <c r="D99" s="327" t="s">
        <v>94</v>
      </c>
      <c r="E99" s="141" t="s">
        <v>94</v>
      </c>
      <c r="F99" s="328" t="s">
        <v>94</v>
      </c>
      <c r="G99" s="510"/>
      <c r="H99" s="358" t="s">
        <v>324</v>
      </c>
      <c r="I99" s="510"/>
      <c r="J99" s="329">
        <v>0</v>
      </c>
      <c r="K99" s="298"/>
      <c r="L99" s="86">
        <f>((L10+L11)*0.03)+(L14*0.0267)</f>
        <v>0</v>
      </c>
      <c r="M99" s="298"/>
      <c r="N99" s="86">
        <f>((N10+N11)*0.03)+(N14*0.0267)</f>
        <v>0</v>
      </c>
      <c r="O99" s="298"/>
      <c r="P99" s="86">
        <f>((P10+P11)*0.03)+(P14*0.0267)</f>
        <v>0</v>
      </c>
      <c r="Q99" s="299"/>
      <c r="R99" s="86">
        <f>((R10+R11)*0.03)+(R14*0.0267)</f>
        <v>0</v>
      </c>
      <c r="S99" s="289"/>
      <c r="T99" s="86">
        <f>((T10+T11)*0.03)+(T14*0.0267)</f>
        <v>0</v>
      </c>
    </row>
    <row r="100" spans="1:20" ht="16.5" thickBot="1">
      <c r="A100" s="78"/>
      <c r="B100" s="510"/>
      <c r="C100" s="173"/>
      <c r="D100" s="94"/>
      <c r="E100" s="141" t="s">
        <v>94</v>
      </c>
      <c r="F100" s="97"/>
      <c r="G100" s="510"/>
      <c r="H100" s="96"/>
      <c r="I100" s="510"/>
      <c r="J100" s="29"/>
      <c r="K100" s="298"/>
      <c r="L100" s="329">
        <f aca="true" t="shared" si="25" ref="L100:L107">IF($C100="Per Employee",$L$165*$D100,IF($C100="Per Pupil",$D100*$L$167,IF($C100="Fixed Per Year",$D100,0)))</f>
        <v>0</v>
      </c>
      <c r="M100" s="298"/>
      <c r="N100" s="329">
        <f aca="true" t="shared" si="26" ref="N100:N107">IF($C100="Per Employee",$N$165*$D100,IF($C100="Per Pupil",$D100*$N$167,IF($C100="Fixed Per Year",$D100)))*(1+$F100)^1</f>
        <v>0</v>
      </c>
      <c r="O100" s="298"/>
      <c r="P100" s="329">
        <f aca="true" t="shared" si="27" ref="P100:P107">IF($C100="Per Employee",$P$165*$D100,IF($C100="Per Pupil",$D100*$P$167,IF($C100="Fixed Per Year",$D100)))*(1+$F100)^2</f>
        <v>0</v>
      </c>
      <c r="Q100" s="299"/>
      <c r="R100" s="329">
        <f aca="true" t="shared" si="28" ref="R100:R107">IF($C100="Per Employee",$R$165*$D100,IF($C100="Per Pupil",$D100*$R$167,IF($C100="Fixed Per Year",$D100)))*(1+$F100)^3</f>
        <v>0</v>
      </c>
      <c r="S100" s="289"/>
      <c r="T100" s="329">
        <f aca="true" t="shared" si="29" ref="T100:T107">IF($C100="Per Employee",$T$165*$D100,IF($C100="Per Pupil",$D100*$T$167,IF($C100="Fixed Per Year",$D100)))*(1+$F100)^4</f>
        <v>0</v>
      </c>
    </row>
    <row r="101" spans="1:20" ht="16.5" thickBot="1">
      <c r="A101" s="78"/>
      <c r="B101" s="510"/>
      <c r="C101" s="173"/>
      <c r="D101" s="94"/>
      <c r="E101" s="141" t="s">
        <v>94</v>
      </c>
      <c r="F101" s="97"/>
      <c r="G101" s="510"/>
      <c r="H101" s="96"/>
      <c r="I101" s="510"/>
      <c r="J101" s="29"/>
      <c r="K101" s="298"/>
      <c r="L101" s="329">
        <f t="shared" si="25"/>
        <v>0</v>
      </c>
      <c r="M101" s="298"/>
      <c r="N101" s="329">
        <f t="shared" si="26"/>
        <v>0</v>
      </c>
      <c r="O101" s="298"/>
      <c r="P101" s="329">
        <f t="shared" si="27"/>
        <v>0</v>
      </c>
      <c r="Q101" s="299"/>
      <c r="R101" s="329">
        <f t="shared" si="28"/>
        <v>0</v>
      </c>
      <c r="S101" s="289"/>
      <c r="T101" s="329">
        <f t="shared" si="29"/>
        <v>0</v>
      </c>
    </row>
    <row r="102" spans="1:20" ht="16.5" thickBot="1">
      <c r="A102" s="78"/>
      <c r="B102" s="510"/>
      <c r="C102" s="173"/>
      <c r="D102" s="94"/>
      <c r="E102" s="141" t="s">
        <v>94</v>
      </c>
      <c r="F102" s="97"/>
      <c r="G102" s="510"/>
      <c r="H102" s="96"/>
      <c r="I102" s="510"/>
      <c r="J102" s="29"/>
      <c r="K102" s="298"/>
      <c r="L102" s="329">
        <f t="shared" si="25"/>
        <v>0</v>
      </c>
      <c r="M102" s="298"/>
      <c r="N102" s="329">
        <f t="shared" si="26"/>
        <v>0</v>
      </c>
      <c r="O102" s="298"/>
      <c r="P102" s="329">
        <f t="shared" si="27"/>
        <v>0</v>
      </c>
      <c r="Q102" s="299"/>
      <c r="R102" s="329">
        <f t="shared" si="28"/>
        <v>0</v>
      </c>
      <c r="S102" s="289"/>
      <c r="T102" s="329">
        <f t="shared" si="29"/>
        <v>0</v>
      </c>
    </row>
    <row r="103" spans="1:20" ht="16.5" thickBot="1">
      <c r="A103" s="78"/>
      <c r="B103" s="510"/>
      <c r="C103" s="173"/>
      <c r="D103" s="94"/>
      <c r="E103" s="141" t="s">
        <v>94</v>
      </c>
      <c r="F103" s="97"/>
      <c r="G103" s="510"/>
      <c r="H103" s="96"/>
      <c r="I103" s="510"/>
      <c r="J103" s="29"/>
      <c r="K103" s="298"/>
      <c r="L103" s="329">
        <f t="shared" si="25"/>
        <v>0</v>
      </c>
      <c r="M103" s="298"/>
      <c r="N103" s="329">
        <f t="shared" si="26"/>
        <v>0</v>
      </c>
      <c r="O103" s="298"/>
      <c r="P103" s="329">
        <f t="shared" si="27"/>
        <v>0</v>
      </c>
      <c r="Q103" s="299"/>
      <c r="R103" s="329">
        <f t="shared" si="28"/>
        <v>0</v>
      </c>
      <c r="S103" s="289"/>
      <c r="T103" s="329">
        <f t="shared" si="29"/>
        <v>0</v>
      </c>
    </row>
    <row r="104" spans="1:20" ht="16.5" thickBot="1">
      <c r="A104" s="78"/>
      <c r="B104" s="510"/>
      <c r="C104" s="173"/>
      <c r="D104" s="94"/>
      <c r="E104" s="141" t="s">
        <v>94</v>
      </c>
      <c r="F104" s="97"/>
      <c r="G104" s="510"/>
      <c r="H104" s="96"/>
      <c r="I104" s="510"/>
      <c r="J104" s="29"/>
      <c r="K104" s="298"/>
      <c r="L104" s="329">
        <f t="shared" si="25"/>
        <v>0</v>
      </c>
      <c r="M104" s="298"/>
      <c r="N104" s="329">
        <f t="shared" si="26"/>
        <v>0</v>
      </c>
      <c r="O104" s="298"/>
      <c r="P104" s="329">
        <f t="shared" si="27"/>
        <v>0</v>
      </c>
      <c r="Q104" s="299"/>
      <c r="R104" s="329">
        <f t="shared" si="28"/>
        <v>0</v>
      </c>
      <c r="S104" s="289"/>
      <c r="T104" s="329">
        <f t="shared" si="29"/>
        <v>0</v>
      </c>
    </row>
    <row r="105" spans="1:20" ht="16.5" thickBot="1">
      <c r="A105" s="78"/>
      <c r="B105" s="510"/>
      <c r="C105" s="173"/>
      <c r="D105" s="94"/>
      <c r="E105" s="141" t="s">
        <v>94</v>
      </c>
      <c r="F105" s="97"/>
      <c r="G105" s="510"/>
      <c r="H105" s="96"/>
      <c r="I105" s="510"/>
      <c r="J105" s="29"/>
      <c r="K105" s="298"/>
      <c r="L105" s="329">
        <f t="shared" si="25"/>
        <v>0</v>
      </c>
      <c r="M105" s="298"/>
      <c r="N105" s="329">
        <f t="shared" si="26"/>
        <v>0</v>
      </c>
      <c r="O105" s="298"/>
      <c r="P105" s="329">
        <f t="shared" si="27"/>
        <v>0</v>
      </c>
      <c r="Q105" s="299"/>
      <c r="R105" s="329">
        <f t="shared" si="28"/>
        <v>0</v>
      </c>
      <c r="S105" s="289"/>
      <c r="T105" s="329">
        <f t="shared" si="29"/>
        <v>0</v>
      </c>
    </row>
    <row r="106" spans="1:20" ht="16.5" thickBot="1">
      <c r="A106" s="78"/>
      <c r="B106" s="510"/>
      <c r="C106" s="173"/>
      <c r="D106" s="94"/>
      <c r="E106" s="141" t="s">
        <v>94</v>
      </c>
      <c r="F106" s="97"/>
      <c r="G106" s="510"/>
      <c r="H106" s="96"/>
      <c r="I106" s="510"/>
      <c r="J106" s="29"/>
      <c r="K106" s="298"/>
      <c r="L106" s="329">
        <f t="shared" si="25"/>
        <v>0</v>
      </c>
      <c r="M106" s="298"/>
      <c r="N106" s="329">
        <f t="shared" si="26"/>
        <v>0</v>
      </c>
      <c r="O106" s="298"/>
      <c r="P106" s="329">
        <f t="shared" si="27"/>
        <v>0</v>
      </c>
      <c r="Q106" s="299"/>
      <c r="R106" s="329">
        <f t="shared" si="28"/>
        <v>0</v>
      </c>
      <c r="S106" s="289"/>
      <c r="T106" s="329">
        <f t="shared" si="29"/>
        <v>0</v>
      </c>
    </row>
    <row r="107" spans="1:20" ht="16.5" thickBot="1">
      <c r="A107" s="78"/>
      <c r="B107" s="510"/>
      <c r="C107" s="173"/>
      <c r="D107" s="94"/>
      <c r="E107" s="141" t="s">
        <v>94</v>
      </c>
      <c r="F107" s="97"/>
      <c r="G107" s="510"/>
      <c r="H107" s="96"/>
      <c r="I107" s="510"/>
      <c r="J107" s="29"/>
      <c r="K107" s="298"/>
      <c r="L107" s="329">
        <f t="shared" si="25"/>
        <v>0</v>
      </c>
      <c r="M107" s="298"/>
      <c r="N107" s="329">
        <f t="shared" si="26"/>
        <v>0</v>
      </c>
      <c r="O107" s="298"/>
      <c r="P107" s="329">
        <f t="shared" si="27"/>
        <v>0</v>
      </c>
      <c r="Q107" s="299"/>
      <c r="R107" s="329">
        <f t="shared" si="28"/>
        <v>0</v>
      </c>
      <c r="S107" s="289"/>
      <c r="T107" s="329">
        <f t="shared" si="29"/>
        <v>0</v>
      </c>
    </row>
    <row r="108" spans="1:20" ht="16.5" thickBot="1">
      <c r="A108" s="511"/>
      <c r="B108" s="510"/>
      <c r="C108" s="512"/>
      <c r="D108" s="512"/>
      <c r="E108" s="512"/>
      <c r="F108" s="512"/>
      <c r="G108" s="510"/>
      <c r="H108" s="506"/>
      <c r="I108" s="510"/>
      <c r="J108" s="305"/>
      <c r="K108" s="298"/>
      <c r="L108" s="305"/>
      <c r="M108" s="298"/>
      <c r="N108" s="305"/>
      <c r="O108" s="298"/>
      <c r="P108" s="305"/>
      <c r="Q108" s="299"/>
      <c r="R108" s="281"/>
      <c r="S108" s="289"/>
      <c r="T108" s="281"/>
    </row>
    <row r="109" spans="2:20" ht="16.5" thickBot="1">
      <c r="B109" s="509"/>
      <c r="C109" s="513"/>
      <c r="D109" s="513"/>
      <c r="E109" s="513"/>
      <c r="F109" s="513"/>
      <c r="G109" s="509"/>
      <c r="H109" s="105" t="s">
        <v>11</v>
      </c>
      <c r="I109" s="509"/>
      <c r="J109" s="139">
        <f>SUM(J88:J107)</f>
        <v>0</v>
      </c>
      <c r="K109" s="100"/>
      <c r="L109" s="139">
        <f>SUM(L88:L107)</f>
        <v>0</v>
      </c>
      <c r="M109" s="100"/>
      <c r="N109" s="139">
        <f>SUM(N88:N107)</f>
        <v>0</v>
      </c>
      <c r="O109" s="100"/>
      <c r="P109" s="139">
        <f>SUM(P88:P107)</f>
        <v>0</v>
      </c>
      <c r="Q109" s="101"/>
      <c r="R109" s="139">
        <f>SUM(R88:R107)</f>
        <v>0</v>
      </c>
      <c r="S109" s="274"/>
      <c r="T109" s="139">
        <f>SUM(T88:T107)</f>
        <v>0</v>
      </c>
    </row>
    <row r="110" spans="1:20" ht="16.5" thickBot="1">
      <c r="A110" s="518"/>
      <c r="B110" s="509"/>
      <c r="C110" s="513"/>
      <c r="D110" s="513"/>
      <c r="E110" s="513"/>
      <c r="F110" s="513"/>
      <c r="G110" s="509"/>
      <c r="H110" s="506"/>
      <c r="I110" s="509"/>
      <c r="J110" s="305"/>
      <c r="K110" s="298"/>
      <c r="L110" s="305"/>
      <c r="M110" s="298"/>
      <c r="N110" s="305"/>
      <c r="O110" s="298"/>
      <c r="P110" s="305"/>
      <c r="Q110" s="299"/>
      <c r="R110" s="305"/>
      <c r="S110" s="289"/>
      <c r="T110" s="305"/>
    </row>
    <row r="111" spans="1:20" ht="18.75" customHeight="1" thickBot="1">
      <c r="A111" s="105" t="s">
        <v>128</v>
      </c>
      <c r="B111" s="509"/>
      <c r="C111" s="513"/>
      <c r="D111" s="513"/>
      <c r="E111" s="513"/>
      <c r="F111" s="513"/>
      <c r="G111" s="509"/>
      <c r="H111" s="506"/>
      <c r="I111" s="509"/>
      <c r="J111" s="304"/>
      <c r="K111" s="298"/>
      <c r="L111" s="304"/>
      <c r="M111" s="298"/>
      <c r="N111" s="304"/>
      <c r="O111" s="298"/>
      <c r="P111" s="304"/>
      <c r="Q111" s="299"/>
      <c r="R111" s="42"/>
      <c r="S111" s="289"/>
      <c r="T111" s="42"/>
    </row>
    <row r="112" spans="1:20" ht="16.5" thickBot="1">
      <c r="A112" s="186" t="s">
        <v>177</v>
      </c>
      <c r="B112" s="510"/>
      <c r="C112" s="173"/>
      <c r="D112" s="94"/>
      <c r="E112" s="144" t="s">
        <v>94</v>
      </c>
      <c r="F112" s="97"/>
      <c r="G112" s="510"/>
      <c r="H112" s="96"/>
      <c r="I112" s="510"/>
      <c r="J112" s="23"/>
      <c r="K112" s="298"/>
      <c r="L112" s="329">
        <f aca="true" t="shared" si="30" ref="L112:L129">IF($C112="Per Employee",$L$165*$D112,IF($C112="Per Pupil",$D112*$L$167,IF($C112="Fixed Per Year",$D112,0)))</f>
        <v>0</v>
      </c>
      <c r="M112" s="298"/>
      <c r="N112" s="329">
        <f aca="true" t="shared" si="31" ref="N112:N129">IF($C112="Per Employee",$N$165*$D112,IF($C112="Per Pupil",$D112*$N$167,IF($C112="Fixed Per Year",$D112)))*(1+$F112)^1</f>
        <v>0</v>
      </c>
      <c r="O112" s="298"/>
      <c r="P112" s="329">
        <f aca="true" t="shared" si="32" ref="P112:P129">IF($C112="Per Employee",$P$165*$D112,IF($C112="Per Pupil",$D112*$P$167,IF($C112="Fixed Per Year",$D112)))*(1+$F112)^2</f>
        <v>0</v>
      </c>
      <c r="Q112" s="299"/>
      <c r="R112" s="329">
        <f aca="true" t="shared" si="33" ref="R112:R129">IF($C112="Per Employee",$R$165*$D112,IF($C112="Per Pupil",$D112*$R$167,IF($C112="Fixed Per Year",$D112)))*(1+$F112)^3</f>
        <v>0</v>
      </c>
      <c r="S112" s="289"/>
      <c r="T112" s="329">
        <f aca="true" t="shared" si="34" ref="T112:T129">IF($C112="Per Employee",$T$165*$D112,IF($C112="Per Pupil",$D112*$T$167,IF($C112="Fixed Per Year",$D112)))*(1+$F112)^4</f>
        <v>0</v>
      </c>
    </row>
    <row r="113" spans="1:20" ht="16.5" thickBot="1">
      <c r="A113" s="185" t="s">
        <v>13</v>
      </c>
      <c r="B113" s="510"/>
      <c r="C113" s="173"/>
      <c r="D113" s="94"/>
      <c r="E113" s="144" t="s">
        <v>94</v>
      </c>
      <c r="F113" s="97"/>
      <c r="G113" s="510"/>
      <c r="H113" s="96"/>
      <c r="I113" s="510"/>
      <c r="J113" s="23"/>
      <c r="K113" s="298"/>
      <c r="L113" s="329">
        <f t="shared" si="30"/>
        <v>0</v>
      </c>
      <c r="M113" s="298"/>
      <c r="N113" s="329">
        <f t="shared" si="31"/>
        <v>0</v>
      </c>
      <c r="O113" s="298"/>
      <c r="P113" s="329">
        <f t="shared" si="32"/>
        <v>0</v>
      </c>
      <c r="Q113" s="299"/>
      <c r="R113" s="329">
        <f t="shared" si="33"/>
        <v>0</v>
      </c>
      <c r="S113" s="289"/>
      <c r="T113" s="329">
        <f t="shared" si="34"/>
        <v>0</v>
      </c>
    </row>
    <row r="114" spans="1:20" ht="16.5" thickBot="1">
      <c r="A114" s="185" t="s">
        <v>124</v>
      </c>
      <c r="B114" s="510"/>
      <c r="C114" s="173"/>
      <c r="D114" s="94"/>
      <c r="E114" s="144" t="s">
        <v>94</v>
      </c>
      <c r="F114" s="97"/>
      <c r="G114" s="510"/>
      <c r="H114" s="96"/>
      <c r="I114" s="510"/>
      <c r="J114" s="23"/>
      <c r="K114" s="298"/>
      <c r="L114" s="329">
        <f t="shared" si="30"/>
        <v>0</v>
      </c>
      <c r="M114" s="298"/>
      <c r="N114" s="329">
        <f t="shared" si="31"/>
        <v>0</v>
      </c>
      <c r="O114" s="298"/>
      <c r="P114" s="329">
        <f t="shared" si="32"/>
        <v>0</v>
      </c>
      <c r="Q114" s="299"/>
      <c r="R114" s="329">
        <f t="shared" si="33"/>
        <v>0</v>
      </c>
      <c r="S114" s="289"/>
      <c r="T114" s="329">
        <f t="shared" si="34"/>
        <v>0</v>
      </c>
    </row>
    <row r="115" spans="1:20" ht="16.5" thickBot="1">
      <c r="A115" s="185" t="s">
        <v>9</v>
      </c>
      <c r="B115" s="510"/>
      <c r="C115" s="173"/>
      <c r="D115" s="94"/>
      <c r="E115" s="144" t="s">
        <v>94</v>
      </c>
      <c r="F115" s="97"/>
      <c r="G115" s="510"/>
      <c r="H115" s="96"/>
      <c r="I115" s="510"/>
      <c r="J115" s="23"/>
      <c r="K115" s="298"/>
      <c r="L115" s="329">
        <f t="shared" si="30"/>
        <v>0</v>
      </c>
      <c r="M115" s="298"/>
      <c r="N115" s="329">
        <f t="shared" si="31"/>
        <v>0</v>
      </c>
      <c r="O115" s="298"/>
      <c r="P115" s="329">
        <f t="shared" si="32"/>
        <v>0</v>
      </c>
      <c r="Q115" s="299"/>
      <c r="R115" s="329">
        <f t="shared" si="33"/>
        <v>0</v>
      </c>
      <c r="S115" s="289"/>
      <c r="T115" s="329">
        <f t="shared" si="34"/>
        <v>0</v>
      </c>
    </row>
    <row r="116" spans="1:20" ht="16.5" thickBot="1">
      <c r="A116" s="185" t="s">
        <v>56</v>
      </c>
      <c r="B116" s="510"/>
      <c r="C116" s="173"/>
      <c r="D116" s="94"/>
      <c r="E116" s="144" t="s">
        <v>94</v>
      </c>
      <c r="F116" s="97"/>
      <c r="G116" s="510"/>
      <c r="H116" s="96"/>
      <c r="I116" s="510"/>
      <c r="J116" s="23"/>
      <c r="K116" s="298"/>
      <c r="L116" s="329">
        <f t="shared" si="30"/>
        <v>0</v>
      </c>
      <c r="M116" s="298"/>
      <c r="N116" s="329">
        <f t="shared" si="31"/>
        <v>0</v>
      </c>
      <c r="O116" s="298"/>
      <c r="P116" s="329">
        <f t="shared" si="32"/>
        <v>0</v>
      </c>
      <c r="Q116" s="299"/>
      <c r="R116" s="329">
        <f t="shared" si="33"/>
        <v>0</v>
      </c>
      <c r="S116" s="289"/>
      <c r="T116" s="329">
        <f t="shared" si="34"/>
        <v>0</v>
      </c>
    </row>
    <row r="117" spans="1:20" ht="16.5" thickBot="1">
      <c r="A117" s="185" t="s">
        <v>57</v>
      </c>
      <c r="B117" s="510"/>
      <c r="C117" s="173"/>
      <c r="D117" s="94"/>
      <c r="E117" s="144" t="s">
        <v>94</v>
      </c>
      <c r="F117" s="97"/>
      <c r="G117" s="510"/>
      <c r="H117" s="96"/>
      <c r="I117" s="510"/>
      <c r="J117" s="23"/>
      <c r="K117" s="298"/>
      <c r="L117" s="329">
        <f t="shared" si="30"/>
        <v>0</v>
      </c>
      <c r="M117" s="298"/>
      <c r="N117" s="329">
        <f t="shared" si="31"/>
        <v>0</v>
      </c>
      <c r="O117" s="298"/>
      <c r="P117" s="329">
        <f t="shared" si="32"/>
        <v>0</v>
      </c>
      <c r="Q117" s="299"/>
      <c r="R117" s="329">
        <f t="shared" si="33"/>
        <v>0</v>
      </c>
      <c r="S117" s="289"/>
      <c r="T117" s="329">
        <f t="shared" si="34"/>
        <v>0</v>
      </c>
    </row>
    <row r="118" spans="1:20" ht="16.5" thickBot="1">
      <c r="A118" s="185" t="s">
        <v>126</v>
      </c>
      <c r="B118" s="510"/>
      <c r="C118" s="173"/>
      <c r="D118" s="94"/>
      <c r="E118" s="144" t="s">
        <v>94</v>
      </c>
      <c r="F118" s="97"/>
      <c r="G118" s="510"/>
      <c r="H118" s="96"/>
      <c r="I118" s="510"/>
      <c r="J118" s="23"/>
      <c r="K118" s="298"/>
      <c r="L118" s="329">
        <f t="shared" si="30"/>
        <v>0</v>
      </c>
      <c r="M118" s="298"/>
      <c r="N118" s="329">
        <f t="shared" si="31"/>
        <v>0</v>
      </c>
      <c r="O118" s="298"/>
      <c r="P118" s="329">
        <f t="shared" si="32"/>
        <v>0</v>
      </c>
      <c r="Q118" s="299"/>
      <c r="R118" s="329">
        <f t="shared" si="33"/>
        <v>0</v>
      </c>
      <c r="S118" s="289"/>
      <c r="T118" s="329">
        <f t="shared" si="34"/>
        <v>0</v>
      </c>
    </row>
    <row r="119" spans="1:20" ht="16.5" thickBot="1">
      <c r="A119" s="185" t="s">
        <v>127</v>
      </c>
      <c r="B119" s="510"/>
      <c r="C119" s="173"/>
      <c r="D119" s="94"/>
      <c r="E119" s="144" t="s">
        <v>94</v>
      </c>
      <c r="F119" s="97"/>
      <c r="G119" s="510"/>
      <c r="H119" s="96"/>
      <c r="I119" s="510"/>
      <c r="J119" s="23"/>
      <c r="K119" s="298"/>
      <c r="L119" s="329">
        <f t="shared" si="30"/>
        <v>0</v>
      </c>
      <c r="M119" s="298"/>
      <c r="N119" s="329">
        <f t="shared" si="31"/>
        <v>0</v>
      </c>
      <c r="O119" s="298"/>
      <c r="P119" s="329">
        <f t="shared" si="32"/>
        <v>0</v>
      </c>
      <c r="Q119" s="299"/>
      <c r="R119" s="329">
        <f t="shared" si="33"/>
        <v>0</v>
      </c>
      <c r="S119" s="289"/>
      <c r="T119" s="329">
        <f t="shared" si="34"/>
        <v>0</v>
      </c>
    </row>
    <row r="120" spans="1:20" ht="16.5" thickBot="1">
      <c r="A120" s="193" t="s">
        <v>317</v>
      </c>
      <c r="B120" s="510"/>
      <c r="C120" s="173"/>
      <c r="D120" s="94"/>
      <c r="E120" s="144" t="s">
        <v>94</v>
      </c>
      <c r="F120" s="97"/>
      <c r="G120" s="510"/>
      <c r="H120" s="96"/>
      <c r="I120" s="510"/>
      <c r="J120" s="23"/>
      <c r="K120" s="298"/>
      <c r="L120" s="329">
        <f t="shared" si="30"/>
        <v>0</v>
      </c>
      <c r="M120" s="298"/>
      <c r="N120" s="329">
        <f t="shared" si="31"/>
        <v>0</v>
      </c>
      <c r="O120" s="298"/>
      <c r="P120" s="329">
        <f t="shared" si="32"/>
        <v>0</v>
      </c>
      <c r="Q120" s="299"/>
      <c r="R120" s="329">
        <f t="shared" si="33"/>
        <v>0</v>
      </c>
      <c r="S120" s="289"/>
      <c r="T120" s="329">
        <f t="shared" si="34"/>
        <v>0</v>
      </c>
    </row>
    <row r="121" spans="1:20" ht="16.5" thickBot="1">
      <c r="A121" s="185" t="s">
        <v>125</v>
      </c>
      <c r="B121" s="510"/>
      <c r="C121" s="173"/>
      <c r="D121" s="94"/>
      <c r="E121" s="144" t="s">
        <v>94</v>
      </c>
      <c r="F121" s="97"/>
      <c r="G121" s="510"/>
      <c r="H121" s="96"/>
      <c r="I121" s="510"/>
      <c r="J121" s="23"/>
      <c r="K121" s="298"/>
      <c r="L121" s="329">
        <f t="shared" si="30"/>
        <v>0</v>
      </c>
      <c r="M121" s="298"/>
      <c r="N121" s="329">
        <f t="shared" si="31"/>
        <v>0</v>
      </c>
      <c r="O121" s="298"/>
      <c r="P121" s="329">
        <f t="shared" si="32"/>
        <v>0</v>
      </c>
      <c r="Q121" s="299"/>
      <c r="R121" s="329">
        <f t="shared" si="33"/>
        <v>0</v>
      </c>
      <c r="S121" s="289"/>
      <c r="T121" s="329">
        <f t="shared" si="34"/>
        <v>0</v>
      </c>
    </row>
    <row r="122" spans="1:20" ht="16.5" thickBot="1">
      <c r="A122" s="72"/>
      <c r="B122" s="510"/>
      <c r="C122" s="173"/>
      <c r="D122" s="94"/>
      <c r="E122" s="144" t="s">
        <v>94</v>
      </c>
      <c r="F122" s="97"/>
      <c r="G122" s="510"/>
      <c r="H122" s="96"/>
      <c r="I122" s="510"/>
      <c r="J122" s="23"/>
      <c r="K122" s="298"/>
      <c r="L122" s="329">
        <f t="shared" si="30"/>
        <v>0</v>
      </c>
      <c r="M122" s="298"/>
      <c r="N122" s="329">
        <f t="shared" si="31"/>
        <v>0</v>
      </c>
      <c r="O122" s="298"/>
      <c r="P122" s="329">
        <f t="shared" si="32"/>
        <v>0</v>
      </c>
      <c r="Q122" s="299"/>
      <c r="R122" s="329">
        <f t="shared" si="33"/>
        <v>0</v>
      </c>
      <c r="S122" s="289"/>
      <c r="T122" s="329">
        <f t="shared" si="34"/>
        <v>0</v>
      </c>
    </row>
    <row r="123" spans="1:20" ht="16.5" thickBot="1">
      <c r="A123" s="72"/>
      <c r="B123" s="510"/>
      <c r="C123" s="173"/>
      <c r="D123" s="94"/>
      <c r="E123" s="144" t="s">
        <v>94</v>
      </c>
      <c r="F123" s="97"/>
      <c r="G123" s="510"/>
      <c r="H123" s="96"/>
      <c r="I123" s="510"/>
      <c r="J123" s="23"/>
      <c r="K123" s="298"/>
      <c r="L123" s="329">
        <f t="shared" si="30"/>
        <v>0</v>
      </c>
      <c r="M123" s="298"/>
      <c r="N123" s="329">
        <f t="shared" si="31"/>
        <v>0</v>
      </c>
      <c r="O123" s="298"/>
      <c r="P123" s="329">
        <f t="shared" si="32"/>
        <v>0</v>
      </c>
      <c r="Q123" s="299"/>
      <c r="R123" s="329">
        <f t="shared" si="33"/>
        <v>0</v>
      </c>
      <c r="S123" s="289"/>
      <c r="T123" s="329">
        <f t="shared" si="34"/>
        <v>0</v>
      </c>
    </row>
    <row r="124" spans="1:20" ht="16.5" thickBot="1">
      <c r="A124" s="72"/>
      <c r="B124" s="510"/>
      <c r="C124" s="173"/>
      <c r="D124" s="94"/>
      <c r="E124" s="144" t="s">
        <v>94</v>
      </c>
      <c r="F124" s="97"/>
      <c r="G124" s="510"/>
      <c r="H124" s="96"/>
      <c r="I124" s="510"/>
      <c r="J124" s="23"/>
      <c r="K124" s="298"/>
      <c r="L124" s="329">
        <f t="shared" si="30"/>
        <v>0</v>
      </c>
      <c r="M124" s="298"/>
      <c r="N124" s="329">
        <f t="shared" si="31"/>
        <v>0</v>
      </c>
      <c r="O124" s="298"/>
      <c r="P124" s="329">
        <f t="shared" si="32"/>
        <v>0</v>
      </c>
      <c r="Q124" s="299"/>
      <c r="R124" s="329">
        <f t="shared" si="33"/>
        <v>0</v>
      </c>
      <c r="S124" s="289"/>
      <c r="T124" s="329">
        <f t="shared" si="34"/>
        <v>0</v>
      </c>
    </row>
    <row r="125" spans="1:20" ht="16.5" thickBot="1">
      <c r="A125" s="72"/>
      <c r="B125" s="510"/>
      <c r="C125" s="173"/>
      <c r="D125" s="94"/>
      <c r="E125" s="144" t="s">
        <v>94</v>
      </c>
      <c r="F125" s="97"/>
      <c r="G125" s="510"/>
      <c r="H125" s="96"/>
      <c r="I125" s="510"/>
      <c r="J125" s="23"/>
      <c r="K125" s="298"/>
      <c r="L125" s="329">
        <f t="shared" si="30"/>
        <v>0</v>
      </c>
      <c r="M125" s="298"/>
      <c r="N125" s="329">
        <f t="shared" si="31"/>
        <v>0</v>
      </c>
      <c r="O125" s="298"/>
      <c r="P125" s="329">
        <f t="shared" si="32"/>
        <v>0</v>
      </c>
      <c r="Q125" s="299"/>
      <c r="R125" s="329">
        <f t="shared" si="33"/>
        <v>0</v>
      </c>
      <c r="S125" s="289"/>
      <c r="T125" s="329">
        <f t="shared" si="34"/>
        <v>0</v>
      </c>
    </row>
    <row r="126" spans="1:20" ht="16.5" thickBot="1">
      <c r="A126" s="72"/>
      <c r="B126" s="510"/>
      <c r="C126" s="173"/>
      <c r="D126" s="94"/>
      <c r="E126" s="144" t="s">
        <v>94</v>
      </c>
      <c r="F126" s="97"/>
      <c r="G126" s="510"/>
      <c r="H126" s="96"/>
      <c r="I126" s="510"/>
      <c r="J126" s="23"/>
      <c r="K126" s="298"/>
      <c r="L126" s="329">
        <f t="shared" si="30"/>
        <v>0</v>
      </c>
      <c r="M126" s="298"/>
      <c r="N126" s="329">
        <f t="shared" si="31"/>
        <v>0</v>
      </c>
      <c r="O126" s="298"/>
      <c r="P126" s="329">
        <f t="shared" si="32"/>
        <v>0</v>
      </c>
      <c r="Q126" s="299"/>
      <c r="R126" s="329">
        <f t="shared" si="33"/>
        <v>0</v>
      </c>
      <c r="S126" s="289"/>
      <c r="T126" s="329">
        <f t="shared" si="34"/>
        <v>0</v>
      </c>
    </row>
    <row r="127" spans="1:20" ht="16.5" thickBot="1">
      <c r="A127" s="72"/>
      <c r="B127" s="510"/>
      <c r="C127" s="173"/>
      <c r="D127" s="94"/>
      <c r="E127" s="144" t="s">
        <v>94</v>
      </c>
      <c r="F127" s="97"/>
      <c r="G127" s="510"/>
      <c r="H127" s="96"/>
      <c r="I127" s="510"/>
      <c r="J127" s="23"/>
      <c r="K127" s="298"/>
      <c r="L127" s="329">
        <f t="shared" si="30"/>
        <v>0</v>
      </c>
      <c r="M127" s="298"/>
      <c r="N127" s="329">
        <f t="shared" si="31"/>
        <v>0</v>
      </c>
      <c r="O127" s="298"/>
      <c r="P127" s="329">
        <f t="shared" si="32"/>
        <v>0</v>
      </c>
      <c r="Q127" s="299"/>
      <c r="R127" s="329">
        <f t="shared" si="33"/>
        <v>0</v>
      </c>
      <c r="S127" s="289"/>
      <c r="T127" s="329">
        <f t="shared" si="34"/>
        <v>0</v>
      </c>
    </row>
    <row r="128" spans="1:20" ht="16.5" thickBot="1">
      <c r="A128" s="72"/>
      <c r="B128" s="510"/>
      <c r="C128" s="173"/>
      <c r="D128" s="94"/>
      <c r="E128" s="144" t="s">
        <v>94</v>
      </c>
      <c r="F128" s="97"/>
      <c r="G128" s="510"/>
      <c r="H128" s="96"/>
      <c r="I128" s="510"/>
      <c r="J128" s="23"/>
      <c r="K128" s="298"/>
      <c r="L128" s="329">
        <f t="shared" si="30"/>
        <v>0</v>
      </c>
      <c r="M128" s="298"/>
      <c r="N128" s="329">
        <f t="shared" si="31"/>
        <v>0</v>
      </c>
      <c r="O128" s="298"/>
      <c r="P128" s="329">
        <f t="shared" si="32"/>
        <v>0</v>
      </c>
      <c r="Q128" s="299"/>
      <c r="R128" s="329">
        <f t="shared" si="33"/>
        <v>0</v>
      </c>
      <c r="S128" s="289"/>
      <c r="T128" s="329">
        <f t="shared" si="34"/>
        <v>0</v>
      </c>
    </row>
    <row r="129" spans="1:20" ht="16.5" thickBot="1">
      <c r="A129" s="72"/>
      <c r="B129" s="510"/>
      <c r="C129" s="326"/>
      <c r="D129" s="327"/>
      <c r="E129" s="144" t="s">
        <v>94</v>
      </c>
      <c r="F129" s="97"/>
      <c r="G129" s="510"/>
      <c r="H129" s="96"/>
      <c r="I129" s="510"/>
      <c r="J129" s="23"/>
      <c r="K129" s="298"/>
      <c r="L129" s="329">
        <f t="shared" si="30"/>
        <v>0</v>
      </c>
      <c r="M129" s="298"/>
      <c r="N129" s="329">
        <f t="shared" si="31"/>
        <v>0</v>
      </c>
      <c r="O129" s="298"/>
      <c r="P129" s="329">
        <f t="shared" si="32"/>
        <v>0</v>
      </c>
      <c r="Q129" s="299"/>
      <c r="R129" s="329">
        <f t="shared" si="33"/>
        <v>0</v>
      </c>
      <c r="S129" s="289"/>
      <c r="T129" s="329">
        <f t="shared" si="34"/>
        <v>0</v>
      </c>
    </row>
    <row r="130" spans="1:20" ht="16.5" thickBot="1">
      <c r="A130" s="511"/>
      <c r="B130" s="510"/>
      <c r="C130" s="512"/>
      <c r="D130" s="512"/>
      <c r="E130" s="512"/>
      <c r="F130" s="512"/>
      <c r="G130" s="510"/>
      <c r="H130" s="506"/>
      <c r="I130" s="510"/>
      <c r="J130" s="305"/>
      <c r="K130" s="298"/>
      <c r="L130" s="305"/>
      <c r="M130" s="298"/>
      <c r="N130" s="305"/>
      <c r="O130" s="298"/>
      <c r="P130" s="305"/>
      <c r="Q130" s="299"/>
      <c r="R130" s="281"/>
      <c r="S130" s="289"/>
      <c r="T130" s="281"/>
    </row>
    <row r="131" spans="2:20" ht="16.5" thickBot="1">
      <c r="B131" s="509"/>
      <c r="C131" s="513"/>
      <c r="D131" s="513"/>
      <c r="E131" s="513"/>
      <c r="F131" s="513"/>
      <c r="G131" s="509"/>
      <c r="H131" s="105" t="s">
        <v>12</v>
      </c>
      <c r="I131" s="509"/>
      <c r="J131" s="139">
        <f>SUM(J112:J129)</f>
        <v>0</v>
      </c>
      <c r="K131" s="100"/>
      <c r="L131" s="139">
        <f>SUM(L112:L129)</f>
        <v>0</v>
      </c>
      <c r="M131" s="100"/>
      <c r="N131" s="139">
        <f>SUM(N112:N129)</f>
        <v>0</v>
      </c>
      <c r="O131" s="100"/>
      <c r="P131" s="139">
        <f>SUM(P112:P129)</f>
        <v>0</v>
      </c>
      <c r="Q131" s="101"/>
      <c r="R131" s="139">
        <f>SUM(R112:R129)</f>
        <v>0</v>
      </c>
      <c r="S131" s="274"/>
      <c r="T131" s="139">
        <f>SUM(T112:T129)</f>
        <v>0</v>
      </c>
    </row>
    <row r="132" spans="1:20" ht="16.5" thickBot="1">
      <c r="A132" s="519"/>
      <c r="B132" s="520"/>
      <c r="C132" s="521"/>
      <c r="D132" s="521"/>
      <c r="E132" s="521"/>
      <c r="F132" s="521"/>
      <c r="G132" s="520"/>
      <c r="H132" s="506"/>
      <c r="I132" s="520"/>
      <c r="J132" s="305"/>
      <c r="K132" s="306"/>
      <c r="L132" s="305"/>
      <c r="M132" s="306"/>
      <c r="N132" s="305"/>
      <c r="O132" s="306"/>
      <c r="P132" s="305"/>
      <c r="Q132" s="307"/>
      <c r="R132" s="281"/>
      <c r="S132" s="283"/>
      <c r="T132" s="281"/>
    </row>
    <row r="133" spans="1:20" ht="18.75" customHeight="1" thickBot="1">
      <c r="A133" s="105" t="s">
        <v>123</v>
      </c>
      <c r="B133" s="509"/>
      <c r="C133" s="173"/>
      <c r="D133" s="94"/>
      <c r="E133" s="144" t="s">
        <v>94</v>
      </c>
      <c r="F133" s="97"/>
      <c r="G133" s="509"/>
      <c r="H133" s="522" t="str">
        <f>A133</f>
        <v>Education Management Organization Fee</v>
      </c>
      <c r="I133" s="509"/>
      <c r="J133" s="127"/>
      <c r="K133" s="100"/>
      <c r="L133" s="523">
        <f>IF($C133="Per Employee",$L$165*$D133,IF($C133="Per Pupil",$D133*$L$167,IF($C133="Fixed Per Year",$D133,0)))</f>
        <v>0</v>
      </c>
      <c r="M133" s="298"/>
      <c r="N133" s="523">
        <f>IF($C133="Per Employee",$N$165*$D133,IF($C133="Per Pupil",$D133*$N$167,IF($C133="Fixed Per Year",$D133)))*(1+$F133)^1</f>
        <v>0</v>
      </c>
      <c r="O133" s="298"/>
      <c r="P133" s="523">
        <f>IF($C133="Per Employee",$P$165*$D133,IF($C133="Per Pupil",$D133*$P$167,IF($C133="Fixed Per Year",$D133)))*(1+$F133)^2</f>
        <v>0</v>
      </c>
      <c r="Q133" s="299"/>
      <c r="R133" s="523">
        <f>IF($C133="Per Employee",$R$165*$D133,IF($C133="Per Pupil",$D133*$R$167,IF($C133="Fixed Per Year",$D133)))*(1+$F133)^3</f>
        <v>0</v>
      </c>
      <c r="S133" s="289"/>
      <c r="T133" s="523">
        <f>IF($C133="Per Employee",$T$165*$D133,IF($C133="Per Pupil",$D133*$T$167,IF($C133="Fixed Per Year",$D133)))*(1+$F133)^4</f>
        <v>0</v>
      </c>
    </row>
    <row r="134" spans="1:20" ht="16.5" thickBot="1">
      <c r="A134" s="519"/>
      <c r="B134" s="520"/>
      <c r="C134" s="521"/>
      <c r="D134" s="521"/>
      <c r="E134" s="521"/>
      <c r="F134" s="521"/>
      <c r="G134" s="520"/>
      <c r="H134" s="506"/>
      <c r="I134" s="520"/>
      <c r="J134" s="305"/>
      <c r="K134" s="306"/>
      <c r="L134" s="305"/>
      <c r="M134" s="306"/>
      <c r="N134" s="305"/>
      <c r="O134" s="306"/>
      <c r="P134" s="305"/>
      <c r="Q134" s="307"/>
      <c r="R134" s="281"/>
      <c r="S134" s="283"/>
      <c r="T134" s="281"/>
    </row>
    <row r="135" spans="1:20" ht="18.75" customHeight="1" thickBot="1">
      <c r="A135" s="105" t="s">
        <v>129</v>
      </c>
      <c r="B135" s="509"/>
      <c r="C135" s="513"/>
      <c r="D135" s="513"/>
      <c r="E135" s="513"/>
      <c r="F135" s="513"/>
      <c r="G135" s="509"/>
      <c r="H135" s="506"/>
      <c r="I135" s="509"/>
      <c r="J135" s="304"/>
      <c r="K135" s="298"/>
      <c r="L135" s="304"/>
      <c r="M135" s="298"/>
      <c r="N135" s="304"/>
      <c r="O135" s="298"/>
      <c r="P135" s="304"/>
      <c r="Q135" s="299"/>
      <c r="R135" s="42"/>
      <c r="S135" s="289"/>
      <c r="T135" s="42"/>
    </row>
    <row r="136" spans="1:20" ht="16.5" thickBot="1">
      <c r="A136" s="192" t="s">
        <v>130</v>
      </c>
      <c r="B136" s="510"/>
      <c r="C136" s="173"/>
      <c r="D136" s="94"/>
      <c r="E136" s="144" t="s">
        <v>94</v>
      </c>
      <c r="F136" s="97"/>
      <c r="G136" s="510"/>
      <c r="H136" s="96"/>
      <c r="I136" s="510"/>
      <c r="J136" s="23"/>
      <c r="K136" s="298"/>
      <c r="L136" s="329">
        <f aca="true" t="shared" si="35" ref="L136:L148">IF($C136="Per Employee",$L$165*$D136,IF($C136="Per Pupil",$D136*$L$167,IF($C136="Fixed Per Year",$D136,0)))</f>
        <v>0</v>
      </c>
      <c r="M136" s="298"/>
      <c r="N136" s="329">
        <f aca="true" t="shared" si="36" ref="N136:N148">IF($C136="Per Employee",$N$165*$D136,IF($C136="Per Pupil",$D136*$N$167,IF($C136="Fixed Per Year",$D136)))*(1+$F136)^1</f>
        <v>0</v>
      </c>
      <c r="O136" s="298"/>
      <c r="P136" s="329">
        <f aca="true" t="shared" si="37" ref="P136:P148">IF($C136="Per Employee",$P$165*$D136,IF($C136="Per Pupil",$D136*$P$167,IF($C136="Fixed Per Year",$D136)))*(1+$F136)^2</f>
        <v>0</v>
      </c>
      <c r="Q136" s="299"/>
      <c r="R136" s="329">
        <f aca="true" t="shared" si="38" ref="R136:R148">IF($C136="Per Employee",$R$165*$D136,IF($C136="Per Pupil",$D136*$R$167,IF($C136="Fixed Per Year",$D136)))*(1+$F136)^3</f>
        <v>0</v>
      </c>
      <c r="S136" s="289"/>
      <c r="T136" s="329">
        <f aca="true" t="shared" si="39" ref="T136:T148">IF($C136="Per Employee",$T$165*$D136,IF($C136="Per Pupil",$D136*$T$167,IF($C136="Fixed Per Year",$D136)))*(1+$F136)^4</f>
        <v>0</v>
      </c>
    </row>
    <row r="137" spans="1:20" ht="16.5" thickBot="1">
      <c r="A137" s="192" t="s">
        <v>36</v>
      </c>
      <c r="B137" s="510"/>
      <c r="C137" s="173"/>
      <c r="D137" s="94"/>
      <c r="E137" s="144" t="s">
        <v>94</v>
      </c>
      <c r="F137" s="97"/>
      <c r="G137" s="510"/>
      <c r="H137" s="96"/>
      <c r="I137" s="510"/>
      <c r="J137" s="23"/>
      <c r="K137" s="298"/>
      <c r="L137" s="329">
        <f t="shared" si="35"/>
        <v>0</v>
      </c>
      <c r="M137" s="298"/>
      <c r="N137" s="329">
        <f t="shared" si="36"/>
        <v>0</v>
      </c>
      <c r="O137" s="298"/>
      <c r="P137" s="329">
        <f t="shared" si="37"/>
        <v>0</v>
      </c>
      <c r="Q137" s="299"/>
      <c r="R137" s="329">
        <f t="shared" si="38"/>
        <v>0</v>
      </c>
      <c r="S137" s="289"/>
      <c r="T137" s="329">
        <f t="shared" si="39"/>
        <v>0</v>
      </c>
    </row>
    <row r="138" spans="1:20" ht="16.5" thickBot="1">
      <c r="A138" s="192" t="s">
        <v>131</v>
      </c>
      <c r="B138" s="510"/>
      <c r="C138" s="173"/>
      <c r="D138" s="94"/>
      <c r="E138" s="144" t="s">
        <v>94</v>
      </c>
      <c r="F138" s="97"/>
      <c r="G138" s="510"/>
      <c r="H138" s="96"/>
      <c r="I138" s="510"/>
      <c r="J138" s="23"/>
      <c r="K138" s="298"/>
      <c r="L138" s="329">
        <f t="shared" si="35"/>
        <v>0</v>
      </c>
      <c r="M138" s="298"/>
      <c r="N138" s="329">
        <f t="shared" si="36"/>
        <v>0</v>
      </c>
      <c r="O138" s="298"/>
      <c r="P138" s="329">
        <f t="shared" si="37"/>
        <v>0</v>
      </c>
      <c r="Q138" s="299"/>
      <c r="R138" s="329">
        <f t="shared" si="38"/>
        <v>0</v>
      </c>
      <c r="S138" s="289"/>
      <c r="T138" s="329">
        <f t="shared" si="39"/>
        <v>0</v>
      </c>
    </row>
    <row r="139" spans="1:20" ht="16.5" thickBot="1">
      <c r="A139" s="191" t="s">
        <v>318</v>
      </c>
      <c r="B139" s="510"/>
      <c r="C139" s="173"/>
      <c r="D139" s="94"/>
      <c r="E139" s="144" t="s">
        <v>94</v>
      </c>
      <c r="F139" s="97"/>
      <c r="G139" s="510"/>
      <c r="H139" s="96"/>
      <c r="I139" s="510"/>
      <c r="J139" s="23"/>
      <c r="K139" s="298"/>
      <c r="L139" s="329">
        <f t="shared" si="35"/>
        <v>0</v>
      </c>
      <c r="M139" s="298"/>
      <c r="N139" s="329">
        <f t="shared" si="36"/>
        <v>0</v>
      </c>
      <c r="O139" s="298"/>
      <c r="P139" s="329">
        <f t="shared" si="37"/>
        <v>0</v>
      </c>
      <c r="Q139" s="299"/>
      <c r="R139" s="329">
        <f t="shared" si="38"/>
        <v>0</v>
      </c>
      <c r="S139" s="289"/>
      <c r="T139" s="329">
        <f t="shared" si="39"/>
        <v>0</v>
      </c>
    </row>
    <row r="140" spans="1:20" ht="16.5" customHeight="1" hidden="1" thickBot="1">
      <c r="A140" s="192" t="s">
        <v>14</v>
      </c>
      <c r="B140" s="510"/>
      <c r="C140" s="173"/>
      <c r="D140" s="94"/>
      <c r="E140" s="144" t="s">
        <v>94</v>
      </c>
      <c r="F140" s="97"/>
      <c r="G140" s="510"/>
      <c r="H140" s="96"/>
      <c r="I140" s="510"/>
      <c r="J140" s="23"/>
      <c r="K140" s="298"/>
      <c r="L140" s="329">
        <f t="shared" si="35"/>
        <v>0</v>
      </c>
      <c r="M140" s="298"/>
      <c r="N140" s="329">
        <f t="shared" si="36"/>
        <v>0</v>
      </c>
      <c r="O140" s="298"/>
      <c r="P140" s="329">
        <f t="shared" si="37"/>
        <v>0</v>
      </c>
      <c r="Q140" s="299"/>
      <c r="R140" s="329">
        <f t="shared" si="38"/>
        <v>0</v>
      </c>
      <c r="S140" s="289"/>
      <c r="T140" s="329">
        <f t="shared" si="39"/>
        <v>0</v>
      </c>
    </row>
    <row r="141" spans="1:20" ht="16.5" thickBot="1">
      <c r="A141" s="191" t="s">
        <v>319</v>
      </c>
      <c r="B141" s="510"/>
      <c r="C141" s="173"/>
      <c r="D141" s="94"/>
      <c r="E141" s="144" t="s">
        <v>94</v>
      </c>
      <c r="F141" s="97"/>
      <c r="G141" s="510"/>
      <c r="H141" s="96"/>
      <c r="I141" s="510"/>
      <c r="J141" s="23"/>
      <c r="K141" s="298"/>
      <c r="L141" s="329">
        <f t="shared" si="35"/>
        <v>0</v>
      </c>
      <c r="M141" s="298"/>
      <c r="N141" s="329">
        <f t="shared" si="36"/>
        <v>0</v>
      </c>
      <c r="O141" s="298"/>
      <c r="P141" s="329">
        <f t="shared" si="37"/>
        <v>0</v>
      </c>
      <c r="Q141" s="299"/>
      <c r="R141" s="329">
        <f t="shared" si="38"/>
        <v>0</v>
      </c>
      <c r="S141" s="289"/>
      <c r="T141" s="329">
        <f t="shared" si="39"/>
        <v>0</v>
      </c>
    </row>
    <row r="142" spans="1:20" ht="16.5" thickBot="1">
      <c r="A142" s="191" t="s">
        <v>320</v>
      </c>
      <c r="B142" s="510"/>
      <c r="C142" s="173"/>
      <c r="D142" s="94"/>
      <c r="E142" s="144" t="s">
        <v>94</v>
      </c>
      <c r="F142" s="97"/>
      <c r="G142" s="510"/>
      <c r="H142" s="96"/>
      <c r="I142" s="510"/>
      <c r="J142" s="23"/>
      <c r="K142" s="298"/>
      <c r="L142" s="329">
        <f t="shared" si="35"/>
        <v>0</v>
      </c>
      <c r="M142" s="298"/>
      <c r="N142" s="329">
        <f t="shared" si="36"/>
        <v>0</v>
      </c>
      <c r="O142" s="298"/>
      <c r="P142" s="329">
        <f t="shared" si="37"/>
        <v>0</v>
      </c>
      <c r="Q142" s="299"/>
      <c r="R142" s="329">
        <f t="shared" si="38"/>
        <v>0</v>
      </c>
      <c r="S142" s="289"/>
      <c r="T142" s="329">
        <f t="shared" si="39"/>
        <v>0</v>
      </c>
    </row>
    <row r="143" spans="1:20" ht="16.5" thickBot="1">
      <c r="A143" s="191" t="s">
        <v>321</v>
      </c>
      <c r="B143" s="510"/>
      <c r="C143" s="173"/>
      <c r="D143" s="94"/>
      <c r="E143" s="144" t="s">
        <v>94</v>
      </c>
      <c r="F143" s="97"/>
      <c r="G143" s="510"/>
      <c r="H143" s="96"/>
      <c r="I143" s="510"/>
      <c r="J143" s="23"/>
      <c r="K143" s="298"/>
      <c r="L143" s="329">
        <f t="shared" si="35"/>
        <v>0</v>
      </c>
      <c r="M143" s="298"/>
      <c r="N143" s="329">
        <f t="shared" si="36"/>
        <v>0</v>
      </c>
      <c r="O143" s="298"/>
      <c r="P143" s="329">
        <f t="shared" si="37"/>
        <v>0</v>
      </c>
      <c r="Q143" s="299"/>
      <c r="R143" s="329">
        <f t="shared" si="38"/>
        <v>0</v>
      </c>
      <c r="S143" s="289"/>
      <c r="T143" s="329">
        <f t="shared" si="39"/>
        <v>0</v>
      </c>
    </row>
    <row r="144" spans="1:20" ht="16.5" thickBot="1">
      <c r="A144" s="191" t="s">
        <v>322</v>
      </c>
      <c r="B144" s="510"/>
      <c r="C144" s="173"/>
      <c r="D144" s="94"/>
      <c r="E144" s="144" t="s">
        <v>94</v>
      </c>
      <c r="F144" s="97"/>
      <c r="G144" s="510"/>
      <c r="H144" s="96"/>
      <c r="I144" s="510"/>
      <c r="J144" s="23"/>
      <c r="K144" s="298"/>
      <c r="L144" s="329">
        <f t="shared" si="35"/>
        <v>0</v>
      </c>
      <c r="M144" s="298"/>
      <c r="N144" s="329">
        <f t="shared" si="36"/>
        <v>0</v>
      </c>
      <c r="O144" s="298"/>
      <c r="P144" s="329">
        <f t="shared" si="37"/>
        <v>0</v>
      </c>
      <c r="Q144" s="299"/>
      <c r="R144" s="329">
        <f t="shared" si="38"/>
        <v>0</v>
      </c>
      <c r="S144" s="289"/>
      <c r="T144" s="329">
        <f t="shared" si="39"/>
        <v>0</v>
      </c>
    </row>
    <row r="145" spans="1:20" ht="16.5" thickBot="1">
      <c r="A145" s="78"/>
      <c r="B145" s="510"/>
      <c r="C145" s="173"/>
      <c r="D145" s="94"/>
      <c r="E145" s="144" t="s">
        <v>94</v>
      </c>
      <c r="F145" s="97"/>
      <c r="G145" s="510"/>
      <c r="H145" s="96"/>
      <c r="I145" s="510"/>
      <c r="J145" s="23"/>
      <c r="K145" s="298"/>
      <c r="L145" s="329">
        <f t="shared" si="35"/>
        <v>0</v>
      </c>
      <c r="M145" s="298"/>
      <c r="N145" s="329">
        <f t="shared" si="36"/>
        <v>0</v>
      </c>
      <c r="O145" s="298"/>
      <c r="P145" s="329">
        <f t="shared" si="37"/>
        <v>0</v>
      </c>
      <c r="Q145" s="299"/>
      <c r="R145" s="329">
        <f t="shared" si="38"/>
        <v>0</v>
      </c>
      <c r="S145" s="289"/>
      <c r="T145" s="329">
        <f t="shared" si="39"/>
        <v>0</v>
      </c>
    </row>
    <row r="146" spans="1:20" ht="16.5" thickBot="1">
      <c r="A146" s="78"/>
      <c r="B146" s="510"/>
      <c r="C146" s="173"/>
      <c r="D146" s="94"/>
      <c r="E146" s="144" t="s">
        <v>94</v>
      </c>
      <c r="F146" s="97"/>
      <c r="G146" s="510"/>
      <c r="H146" s="96"/>
      <c r="I146" s="510"/>
      <c r="J146" s="23"/>
      <c r="K146" s="298"/>
      <c r="L146" s="329">
        <f t="shared" si="35"/>
        <v>0</v>
      </c>
      <c r="M146" s="298"/>
      <c r="N146" s="329">
        <f t="shared" si="36"/>
        <v>0</v>
      </c>
      <c r="O146" s="298"/>
      <c r="P146" s="329">
        <f t="shared" si="37"/>
        <v>0</v>
      </c>
      <c r="Q146" s="299"/>
      <c r="R146" s="329">
        <f t="shared" si="38"/>
        <v>0</v>
      </c>
      <c r="S146" s="289"/>
      <c r="T146" s="329">
        <f t="shared" si="39"/>
        <v>0</v>
      </c>
    </row>
    <row r="147" spans="1:20" ht="16.5" thickBot="1">
      <c r="A147" s="78"/>
      <c r="B147" s="510"/>
      <c r="C147" s="173"/>
      <c r="D147" s="94"/>
      <c r="E147" s="144" t="s">
        <v>94</v>
      </c>
      <c r="F147" s="97"/>
      <c r="G147" s="510"/>
      <c r="H147" s="96"/>
      <c r="I147" s="510"/>
      <c r="J147" s="23"/>
      <c r="K147" s="298"/>
      <c r="L147" s="329">
        <f t="shared" si="35"/>
        <v>0</v>
      </c>
      <c r="M147" s="298"/>
      <c r="N147" s="329">
        <f t="shared" si="36"/>
        <v>0</v>
      </c>
      <c r="O147" s="298"/>
      <c r="P147" s="329">
        <f t="shared" si="37"/>
        <v>0</v>
      </c>
      <c r="Q147" s="299"/>
      <c r="R147" s="329">
        <f t="shared" si="38"/>
        <v>0</v>
      </c>
      <c r="S147" s="289"/>
      <c r="T147" s="329">
        <f t="shared" si="39"/>
        <v>0</v>
      </c>
    </row>
    <row r="148" spans="1:20" ht="16.5" thickBot="1">
      <c r="A148" s="78"/>
      <c r="B148" s="510"/>
      <c r="C148" s="173"/>
      <c r="D148" s="94"/>
      <c r="E148" s="144" t="s">
        <v>94</v>
      </c>
      <c r="F148" s="97"/>
      <c r="G148" s="510"/>
      <c r="H148" s="96"/>
      <c r="I148" s="510"/>
      <c r="J148" s="23"/>
      <c r="K148" s="298"/>
      <c r="L148" s="329">
        <f t="shared" si="35"/>
        <v>0</v>
      </c>
      <c r="M148" s="298"/>
      <c r="N148" s="329">
        <f t="shared" si="36"/>
        <v>0</v>
      </c>
      <c r="O148" s="298"/>
      <c r="P148" s="329">
        <f t="shared" si="37"/>
        <v>0</v>
      </c>
      <c r="Q148" s="299"/>
      <c r="R148" s="329">
        <f t="shared" si="38"/>
        <v>0</v>
      </c>
      <c r="S148" s="289"/>
      <c r="T148" s="329">
        <f t="shared" si="39"/>
        <v>0</v>
      </c>
    </row>
    <row r="149" spans="1:20" ht="16.5" thickBot="1">
      <c r="A149" s="511"/>
      <c r="B149" s="510"/>
      <c r="C149" s="512"/>
      <c r="D149" s="512"/>
      <c r="E149" s="512"/>
      <c r="F149" s="512"/>
      <c r="G149" s="510"/>
      <c r="H149" s="506"/>
      <c r="I149" s="510"/>
      <c r="J149" s="305"/>
      <c r="K149" s="298"/>
      <c r="L149" s="305"/>
      <c r="M149" s="298"/>
      <c r="N149" s="305"/>
      <c r="O149" s="298"/>
      <c r="P149" s="305"/>
      <c r="Q149" s="299"/>
      <c r="R149" s="281"/>
      <c r="S149" s="289"/>
      <c r="T149" s="281"/>
    </row>
    <row r="150" spans="2:20" ht="16.5" thickBot="1">
      <c r="B150" s="509"/>
      <c r="C150" s="513"/>
      <c r="D150" s="513"/>
      <c r="E150" s="513"/>
      <c r="F150" s="513"/>
      <c r="G150" s="509"/>
      <c r="H150" s="105" t="s">
        <v>15</v>
      </c>
      <c r="I150" s="509"/>
      <c r="J150" s="139">
        <f>SUM(J136:J148)</f>
        <v>0</v>
      </c>
      <c r="K150" s="100"/>
      <c r="L150" s="139">
        <f>SUM(L136:L148)</f>
        <v>0</v>
      </c>
      <c r="M150" s="100"/>
      <c r="N150" s="139">
        <f>SUM(N136:N148)</f>
        <v>0</v>
      </c>
      <c r="O150" s="100"/>
      <c r="P150" s="139">
        <f>SUM(P136:P148)</f>
        <v>0</v>
      </c>
      <c r="Q150" s="101"/>
      <c r="R150" s="139">
        <f>SUM(R136:R148)</f>
        <v>0</v>
      </c>
      <c r="S150" s="274"/>
      <c r="T150" s="139">
        <f>SUM(T136:T148)</f>
        <v>0</v>
      </c>
    </row>
    <row r="151" spans="2:20" ht="16.5" thickBot="1">
      <c r="B151" s="524"/>
      <c r="C151" s="525"/>
      <c r="D151" s="525"/>
      <c r="E151" s="525"/>
      <c r="F151" s="525"/>
      <c r="G151" s="524"/>
      <c r="H151" s="526"/>
      <c r="I151" s="524"/>
      <c r="J151" s="527"/>
      <c r="K151" s="528"/>
      <c r="L151" s="527"/>
      <c r="M151" s="528"/>
      <c r="N151" s="527"/>
      <c r="O151" s="528"/>
      <c r="P151" s="527"/>
      <c r="Q151" s="294"/>
      <c r="R151" s="281"/>
      <c r="S151" s="283"/>
      <c r="T151" s="281"/>
    </row>
    <row r="152" spans="2:20" ht="16.5" thickBot="1">
      <c r="B152" s="529"/>
      <c r="C152" s="530"/>
      <c r="D152" s="530"/>
      <c r="E152" s="530"/>
      <c r="F152" s="530"/>
      <c r="G152" s="529"/>
      <c r="H152" s="531" t="s">
        <v>16</v>
      </c>
      <c r="I152" s="529"/>
      <c r="J152" s="139">
        <f>J57+J85+J109+J131+J133+J150</f>
        <v>0</v>
      </c>
      <c r="K152" s="276"/>
      <c r="L152" s="139">
        <f>L57+L85+L109+L131+L133+L150</f>
        <v>0</v>
      </c>
      <c r="M152" s="276"/>
      <c r="N152" s="139">
        <f>N57+N85+N109+N131+N133+N150</f>
        <v>0</v>
      </c>
      <c r="O152" s="276"/>
      <c r="P152" s="139">
        <f>P57+P85+P109+P131+P133+P150</f>
        <v>0</v>
      </c>
      <c r="Q152" s="277"/>
      <c r="R152" s="139">
        <f>R57+R85+R109+R131+R133+R150</f>
        <v>0</v>
      </c>
      <c r="S152" s="278"/>
      <c r="T152" s="139">
        <f>T57+T85+T109+T131+T133+T150</f>
        <v>0</v>
      </c>
    </row>
    <row r="153" spans="1:20" ht="16.5" thickBot="1">
      <c r="A153" s="526"/>
      <c r="B153" s="524"/>
      <c r="C153" s="525"/>
      <c r="D153" s="525"/>
      <c r="E153" s="525"/>
      <c r="F153" s="525"/>
      <c r="G153" s="524"/>
      <c r="H153" s="506"/>
      <c r="I153" s="524"/>
      <c r="J153" s="527"/>
      <c r="K153" s="528"/>
      <c r="L153" s="527"/>
      <c r="M153" s="528"/>
      <c r="N153" s="527"/>
      <c r="O153" s="528"/>
      <c r="P153" s="527"/>
      <c r="Q153" s="294"/>
      <c r="R153" s="281"/>
      <c r="S153" s="283"/>
      <c r="T153" s="281"/>
    </row>
    <row r="154" spans="2:20" ht="16.5" thickBot="1">
      <c r="B154" s="110"/>
      <c r="C154" s="110"/>
      <c r="D154" s="110"/>
      <c r="E154" s="110"/>
      <c r="F154" s="110"/>
      <c r="G154" s="110"/>
      <c r="H154" s="111" t="s">
        <v>21</v>
      </c>
      <c r="I154" s="532"/>
      <c r="J154" s="279">
        <f>J28-J152</f>
        <v>0</v>
      </c>
      <c r="K154" s="280"/>
      <c r="L154" s="279" t="e">
        <f>L28-L152</f>
        <v>#DIV/0!</v>
      </c>
      <c r="M154" s="280"/>
      <c r="N154" s="279" t="e">
        <f>N28-N152</f>
        <v>#DIV/0!</v>
      </c>
      <c r="O154" s="276"/>
      <c r="P154" s="279" t="e">
        <f>P28-P152</f>
        <v>#DIV/0!</v>
      </c>
      <c r="Q154" s="277"/>
      <c r="R154" s="279" t="e">
        <f>R28-R152</f>
        <v>#DIV/0!</v>
      </c>
      <c r="S154" s="325"/>
      <c r="T154" s="279" t="e">
        <f>T28-T152</f>
        <v>#DIV/0!</v>
      </c>
    </row>
    <row r="155" spans="1:20" ht="16.5" thickBot="1">
      <c r="A155" s="533"/>
      <c r="B155" s="281"/>
      <c r="C155" s="525"/>
      <c r="D155" s="525"/>
      <c r="E155" s="525"/>
      <c r="F155" s="525"/>
      <c r="G155" s="281"/>
      <c r="H155" s="534"/>
      <c r="I155" s="281"/>
      <c r="J155" s="281"/>
      <c r="K155" s="281"/>
      <c r="L155" s="281"/>
      <c r="M155" s="281"/>
      <c r="N155" s="281"/>
      <c r="O155" s="281"/>
      <c r="P155" s="281"/>
      <c r="Q155" s="282"/>
      <c r="R155" s="281"/>
      <c r="S155" s="283"/>
      <c r="T155" s="281"/>
    </row>
    <row r="156" spans="1:20" ht="16.5" thickBot="1">
      <c r="A156" s="533"/>
      <c r="B156" s="281"/>
      <c r="C156" s="525"/>
      <c r="D156" s="525"/>
      <c r="E156" s="525"/>
      <c r="F156" s="525"/>
      <c r="G156" s="281"/>
      <c r="H156" s="535" t="s">
        <v>197</v>
      </c>
      <c r="I156" s="281"/>
      <c r="J156" s="138">
        <f>0</f>
        <v>0</v>
      </c>
      <c r="K156" s="281"/>
      <c r="L156" s="140">
        <f>J158</f>
        <v>0</v>
      </c>
      <c r="M156" s="284"/>
      <c r="N156" s="140" t="e">
        <f>L158</f>
        <v>#DIV/0!</v>
      </c>
      <c r="O156" s="284"/>
      <c r="P156" s="140" t="e">
        <f>N158</f>
        <v>#DIV/0!</v>
      </c>
      <c r="Q156" s="285"/>
      <c r="R156" s="140" t="e">
        <f>P158</f>
        <v>#DIV/0!</v>
      </c>
      <c r="S156" s="285"/>
      <c r="T156" s="140" t="e">
        <f>R158</f>
        <v>#DIV/0!</v>
      </c>
    </row>
    <row r="157" spans="1:20" ht="16.5" thickBot="1">
      <c r="A157" s="40"/>
      <c r="B157" s="41"/>
      <c r="D157" s="84"/>
      <c r="E157" s="84"/>
      <c r="F157" s="84"/>
      <c r="G157" s="41"/>
      <c r="H157" s="536" t="s">
        <v>198</v>
      </c>
      <c r="I157" s="41"/>
      <c r="J157" s="140">
        <f>J154</f>
        <v>0</v>
      </c>
      <c r="K157" s="42"/>
      <c r="L157" s="140" t="e">
        <f>L154</f>
        <v>#DIV/0!</v>
      </c>
      <c r="M157" s="164"/>
      <c r="N157" s="140" t="e">
        <f>N154</f>
        <v>#DIV/0!</v>
      </c>
      <c r="O157" s="164"/>
      <c r="P157" s="140" t="e">
        <f>P154</f>
        <v>#DIV/0!</v>
      </c>
      <c r="Q157" s="165"/>
      <c r="R157" s="140" t="e">
        <f>R154</f>
        <v>#DIV/0!</v>
      </c>
      <c r="S157" s="165"/>
      <c r="T157" s="140" t="e">
        <f>T154</f>
        <v>#DIV/0!</v>
      </c>
    </row>
    <row r="158" spans="1:20" ht="16.5" thickBot="1">
      <c r="A158" s="40"/>
      <c r="B158" s="41"/>
      <c r="D158" s="84"/>
      <c r="E158" s="84"/>
      <c r="F158" s="84"/>
      <c r="G158" s="41"/>
      <c r="H158" s="122" t="s">
        <v>199</v>
      </c>
      <c r="I158" s="41"/>
      <c r="J158" s="140">
        <f>J156+J157</f>
        <v>0</v>
      </c>
      <c r="K158" s="41"/>
      <c r="L158" s="140" t="e">
        <f>L156+L157</f>
        <v>#DIV/0!</v>
      </c>
      <c r="M158" s="286"/>
      <c r="N158" s="140" t="e">
        <f>N156+N157</f>
        <v>#DIV/0!</v>
      </c>
      <c r="O158" s="286"/>
      <c r="P158" s="140" t="e">
        <f>P156+P157</f>
        <v>#DIV/0!</v>
      </c>
      <c r="Q158" s="287"/>
      <c r="R158" s="140" t="e">
        <f>R156+R157</f>
        <v>#DIV/0!</v>
      </c>
      <c r="S158" s="165"/>
      <c r="T158" s="140" t="e">
        <f>T156+T157</f>
        <v>#DIV/0!</v>
      </c>
    </row>
    <row r="159" spans="1:19" ht="15.75">
      <c r="A159" s="40"/>
      <c r="B159" s="40"/>
      <c r="D159" s="537"/>
      <c r="E159" s="537"/>
      <c r="F159" s="537"/>
      <c r="G159" s="40"/>
      <c r="H159" s="40"/>
      <c r="I159" s="40"/>
      <c r="J159" s="288"/>
      <c r="K159" s="40"/>
      <c r="L159" s="288"/>
      <c r="M159" s="40"/>
      <c r="N159" s="288"/>
      <c r="O159" s="40"/>
      <c r="P159" s="288"/>
      <c r="Q159" s="274"/>
      <c r="R159" s="288"/>
      <c r="S159" s="289"/>
    </row>
    <row r="160" spans="1:19" ht="15.75">
      <c r="A160" s="40"/>
      <c r="B160" s="40"/>
      <c r="D160" s="537"/>
      <c r="E160" s="537"/>
      <c r="F160" s="537"/>
      <c r="G160" s="40"/>
      <c r="H160" s="40"/>
      <c r="I160" s="40"/>
      <c r="J160" s="288"/>
      <c r="K160" s="40"/>
      <c r="L160" s="288"/>
      <c r="M160" s="40"/>
      <c r="N160" s="288"/>
      <c r="O160" s="40"/>
      <c r="P160" s="288"/>
      <c r="Q160" s="274"/>
      <c r="R160" s="288"/>
      <c r="S160" s="289"/>
    </row>
    <row r="161" spans="1:19" ht="15.75">
      <c r="A161" s="40"/>
      <c r="B161" s="40"/>
      <c r="D161" s="537"/>
      <c r="E161" s="537"/>
      <c r="F161" s="537"/>
      <c r="G161" s="40"/>
      <c r="H161" s="40"/>
      <c r="I161" s="40"/>
      <c r="J161" s="288"/>
      <c r="K161" s="40"/>
      <c r="L161" s="288"/>
      <c r="M161" s="40"/>
      <c r="N161" s="288"/>
      <c r="O161" s="40"/>
      <c r="P161" s="288"/>
      <c r="Q161" s="274"/>
      <c r="R161" s="288"/>
      <c r="S161" s="289"/>
    </row>
    <row r="162" spans="4:6" ht="13.5" thickBot="1">
      <c r="D162" s="269"/>
      <c r="E162" s="269"/>
      <c r="F162" s="269"/>
    </row>
    <row r="163" spans="8:20" ht="13.5" thickBot="1">
      <c r="H163" s="538"/>
      <c r="I163" s="538"/>
      <c r="J163" s="645" t="s">
        <v>159</v>
      </c>
      <c r="K163" s="646"/>
      <c r="L163" s="646"/>
      <c r="M163" s="646"/>
      <c r="N163" s="646"/>
      <c r="O163" s="646"/>
      <c r="P163" s="646"/>
      <c r="Q163" s="646"/>
      <c r="R163" s="646"/>
      <c r="S163" s="646"/>
      <c r="T163" s="647"/>
    </row>
    <row r="164" spans="8:20" ht="16.5" customHeight="1" thickBot="1">
      <c r="H164" s="539"/>
      <c r="I164" s="539"/>
      <c r="J164" s="116" t="s">
        <v>59</v>
      </c>
      <c r="K164" s="540"/>
      <c r="L164" s="121">
        <f>L9</f>
        <v>2020</v>
      </c>
      <c r="M164" s="308"/>
      <c r="N164" s="121">
        <f>N9</f>
        <v>2021</v>
      </c>
      <c r="O164" s="308"/>
      <c r="P164" s="121">
        <f>P9</f>
        <v>2022</v>
      </c>
      <c r="Q164" s="308"/>
      <c r="R164" s="121">
        <f>R9</f>
        <v>2023</v>
      </c>
      <c r="S164" s="308"/>
      <c r="T164" s="121">
        <f>T9</f>
        <v>2024</v>
      </c>
    </row>
    <row r="165" spans="8:20" ht="40.5" customHeight="1" thickBot="1">
      <c r="H165" s="71"/>
      <c r="I165" s="71"/>
      <c r="J165" s="116" t="s">
        <v>70</v>
      </c>
      <c r="K165" s="540"/>
      <c r="L165" s="406">
        <f>'Salaries - Year 1'!B74</f>
        <v>0</v>
      </c>
      <c r="M165" s="540"/>
      <c r="N165" s="406">
        <f>'Salaries - Year 2'!B74</f>
        <v>0</v>
      </c>
      <c r="O165" s="540"/>
      <c r="P165" s="406">
        <f>'Salaries - Year 3'!B74</f>
        <v>0</v>
      </c>
      <c r="Q165" s="540"/>
      <c r="R165" s="406">
        <f>'Salaries - Year 4'!B74</f>
        <v>0</v>
      </c>
      <c r="S165" s="540"/>
      <c r="T165" s="406">
        <f>'Salaries - Year 5'!B74</f>
        <v>0</v>
      </c>
    </row>
    <row r="166" spans="8:20" ht="40.5" customHeight="1" thickBot="1">
      <c r="H166" s="71"/>
      <c r="I166" s="71"/>
      <c r="J166" s="116" t="s">
        <v>71</v>
      </c>
      <c r="K166" s="540"/>
      <c r="L166" s="267">
        <f>'Salaries - Year 1'!B62</f>
        <v>0</v>
      </c>
      <c r="M166" s="540"/>
      <c r="N166" s="267">
        <f>'Salaries - Year 2'!B62</f>
        <v>0</v>
      </c>
      <c r="O166" s="540"/>
      <c r="P166" s="267">
        <f>'Salaries - Year 3'!B62</f>
        <v>0</v>
      </c>
      <c r="Q166" s="540"/>
      <c r="R166" s="267">
        <f>'Salaries - Year 4'!B62</f>
        <v>0</v>
      </c>
      <c r="S166" s="540"/>
      <c r="T166" s="267">
        <f>'Salaries - Year 5'!B62</f>
        <v>0</v>
      </c>
    </row>
    <row r="167" spans="8:20" ht="38.25" customHeight="1" thickBot="1">
      <c r="H167" s="71"/>
      <c r="I167" s="71"/>
      <c r="J167" s="116" t="s">
        <v>132</v>
      </c>
      <c r="K167" s="310"/>
      <c r="L167" s="147">
        <f>'Revenues-Federal &amp; State '!E92</f>
        <v>0</v>
      </c>
      <c r="M167" s="310"/>
      <c r="N167" s="147">
        <f>'Revenues-Federal &amp; State '!G92</f>
        <v>0</v>
      </c>
      <c r="O167" s="310"/>
      <c r="P167" s="147">
        <f>'Revenues-Federal &amp; State '!I92</f>
        <v>0</v>
      </c>
      <c r="Q167" s="310"/>
      <c r="R167" s="147">
        <f>'Revenues-Federal &amp; State '!K92</f>
        <v>0</v>
      </c>
      <c r="S167" s="310"/>
      <c r="T167" s="147">
        <f>'Revenues-Federal &amp; State '!M92</f>
        <v>0</v>
      </c>
    </row>
    <row r="168" spans="8:9" ht="12.75" customHeight="1" hidden="1">
      <c r="H168" s="71"/>
      <c r="I168" s="71"/>
    </row>
    <row r="169" ht="12.75" customHeight="1" hidden="1"/>
    <row r="170" ht="12.75" customHeight="1" hidden="1">
      <c r="C170" s="269">
        <v>2018</v>
      </c>
    </row>
    <row r="171" ht="12.75" customHeight="1" hidden="1">
      <c r="C171" s="269"/>
    </row>
    <row r="172" ht="12.75" customHeight="1" hidden="1"/>
    <row r="173" ht="12.75" customHeight="1" hidden="1"/>
    <row r="174" ht="15.75" customHeight="1" hidden="1">
      <c r="C174" s="84" t="s">
        <v>66</v>
      </c>
    </row>
    <row r="175" ht="15.75" customHeight="1" hidden="1">
      <c r="C175" s="84" t="s">
        <v>69</v>
      </c>
    </row>
    <row r="176" ht="15.75" customHeight="1" hidden="1">
      <c r="C176" s="84"/>
    </row>
    <row r="177" ht="15.75" customHeight="1" hidden="1">
      <c r="C177" s="84"/>
    </row>
    <row r="178" ht="15.75" customHeight="1" hidden="1">
      <c r="C178" s="537"/>
    </row>
    <row r="179" ht="15.75" customHeight="1" hidden="1">
      <c r="C179" s="537" t="s">
        <v>96</v>
      </c>
    </row>
    <row r="180" ht="15.75" customHeight="1" hidden="1">
      <c r="C180" s="537" t="s">
        <v>68</v>
      </c>
    </row>
    <row r="181" ht="12.75" customHeight="1" hidden="1">
      <c r="C181" s="269" t="s">
        <v>67</v>
      </c>
    </row>
    <row r="182" ht="12.75" customHeight="1" hidden="1">
      <c r="C182" s="269" t="s">
        <v>1</v>
      </c>
    </row>
    <row r="183" ht="12.75" customHeight="1" hidden="1"/>
    <row r="184" ht="12.75" customHeight="1" hidden="1"/>
    <row r="185" ht="12.75" customHeight="1" hidden="1">
      <c r="C185" s="269" t="s">
        <v>96</v>
      </c>
    </row>
    <row r="186" ht="12.75" customHeight="1" hidden="1">
      <c r="C186" s="269" t="s">
        <v>69</v>
      </c>
    </row>
    <row r="187" ht="12.75" customHeight="1" hidden="1">
      <c r="C187" s="269" t="s">
        <v>67</v>
      </c>
    </row>
    <row r="188" ht="12.75" customHeight="1" hidden="1">
      <c r="C188" s="269" t="s">
        <v>1</v>
      </c>
    </row>
    <row r="189" ht="12.75" customHeight="1" hidden="1"/>
    <row r="190" ht="12.75" customHeight="1" hidden="1"/>
    <row r="191" ht="12.75" customHeight="1" hidden="1">
      <c r="C191" s="269" t="s">
        <v>0</v>
      </c>
    </row>
    <row r="192" ht="12.75" customHeight="1" hidden="1">
      <c r="C192" s="269" t="s">
        <v>196</v>
      </c>
    </row>
    <row r="193" ht="12.75" customHeight="1" hidden="1"/>
    <row r="194" ht="12.75" customHeight="1" hidden="1"/>
  </sheetData>
  <sheetProtection password="CC59" sheet="1" formatColumns="0" formatRows="0"/>
  <mergeCells count="13">
    <mergeCell ref="D7:D9"/>
    <mergeCell ref="E7:E9"/>
    <mergeCell ref="F7:F9"/>
    <mergeCell ref="J163:T163"/>
    <mergeCell ref="L8:T8"/>
    <mergeCell ref="J7:J8"/>
    <mergeCell ref="C30:C32"/>
    <mergeCell ref="D30:D32"/>
    <mergeCell ref="F30:F32"/>
    <mergeCell ref="H30:H32"/>
    <mergeCell ref="E30:E32"/>
    <mergeCell ref="H7:H9"/>
    <mergeCell ref="C7:C9"/>
  </mergeCells>
  <dataValidations count="3">
    <dataValidation type="list" allowBlank="1" showInputMessage="1" showErrorMessage="1" sqref="C33:C43 C136:C148 C133 C112:C129 C88:C107 C45:C55">
      <formula1>$C$185:$C$188</formula1>
    </dataValidation>
    <dataValidation type="list" allowBlank="1" showInputMessage="1" showErrorMessage="1" sqref="C68:C74 C76:C83">
      <formula1>$C$179:$C$182</formula1>
    </dataValidation>
    <dataValidation type="list" allowBlank="1" showInputMessage="1" showErrorMessage="1" sqref="A5">
      <formula1>$C$191:$C$192</formula1>
    </dataValidation>
  </dataValidations>
  <printOptions/>
  <pageMargins left="0" right="0" top="0" bottom="0" header="0.3" footer="0.3"/>
  <pageSetup horizontalDpi="600" verticalDpi="600" orientation="landscape" paperSize="5" scale="60" r:id="rId1"/>
</worksheet>
</file>

<file path=xl/worksheets/sheet12.xml><?xml version="1.0" encoding="utf-8"?>
<worksheet xmlns="http://schemas.openxmlformats.org/spreadsheetml/2006/main" xmlns:r="http://schemas.openxmlformats.org/officeDocument/2006/relationships">
  <sheetPr codeName="Sheet12"/>
  <dimension ref="A1:Z171"/>
  <sheetViews>
    <sheetView zoomScale="75" zoomScaleNormal="75" zoomScaleSheetLayoutView="75" zoomScalePageLayoutView="0" workbookViewId="0" topLeftCell="A1">
      <selection activeCell="A1" sqref="A1"/>
      <selection activeCell="H21" sqref="H21"/>
      <selection activeCell="A1" sqref="A1"/>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90" customWidth="1"/>
    <col min="12" max="12" width="18.7109375" style="0" customWidth="1"/>
    <col min="13" max="13" width="3.421875" style="90" customWidth="1"/>
    <col min="14" max="14" width="18.7109375" style="0" customWidth="1"/>
    <col min="15" max="15" width="9.140625" style="4" customWidth="1"/>
    <col min="16" max="20" width="12.28125" style="176"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183">
        <f>'Budget with Assumptions'!A2</f>
        <v>0</v>
      </c>
      <c r="B1" s="9"/>
      <c r="C1" s="9"/>
      <c r="D1" s="10"/>
      <c r="E1" s="10"/>
      <c r="F1" s="10"/>
      <c r="G1" s="10"/>
      <c r="H1" s="10"/>
      <c r="I1" s="10"/>
      <c r="J1" s="10"/>
      <c r="K1" s="87"/>
      <c r="L1" s="8"/>
      <c r="M1" s="91"/>
    </row>
    <row r="2" spans="1:13" ht="23.25" customHeight="1" thickBot="1">
      <c r="A2" s="184" t="s">
        <v>153</v>
      </c>
      <c r="B2" s="9"/>
      <c r="C2" s="9"/>
      <c r="D2" s="11"/>
      <c r="E2" s="11"/>
      <c r="F2" s="11"/>
      <c r="G2" s="11"/>
      <c r="H2" s="11"/>
      <c r="I2" s="11"/>
      <c r="J2" s="11"/>
      <c r="K2" s="88"/>
      <c r="L2" s="12"/>
      <c r="M2" s="92"/>
    </row>
    <row r="3" spans="1:3" ht="16.5" customHeight="1">
      <c r="A3" s="13"/>
      <c r="B3" s="13"/>
      <c r="C3" s="13"/>
    </row>
    <row r="4" spans="1:3" ht="16.5" customHeight="1">
      <c r="A4" s="13"/>
      <c r="B4" s="13"/>
      <c r="C4" s="13"/>
    </row>
    <row r="5" spans="1:3" ht="16.5" customHeight="1">
      <c r="A5" s="13"/>
      <c r="B5" s="13"/>
      <c r="C5" s="13"/>
    </row>
    <row r="6" spans="1:3" ht="16.5" customHeight="1" thickBot="1">
      <c r="A6" s="13"/>
      <c r="B6" s="13"/>
      <c r="C6" s="13"/>
    </row>
    <row r="7" spans="1:4" ht="30" customHeight="1" thickBot="1">
      <c r="A7" s="44"/>
      <c r="B7" s="43"/>
      <c r="C7" s="43"/>
      <c r="D7" s="672" t="s">
        <v>58</v>
      </c>
    </row>
    <row r="8" spans="1:20" ht="27.75" customHeight="1" thickBot="1">
      <c r="A8" s="2"/>
      <c r="B8" s="43"/>
      <c r="C8" s="43"/>
      <c r="D8" s="673"/>
      <c r="E8" s="13"/>
      <c r="F8" s="669" t="s">
        <v>221</v>
      </c>
      <c r="G8" s="670"/>
      <c r="H8" s="670"/>
      <c r="I8" s="670"/>
      <c r="J8" s="670"/>
      <c r="K8" s="670"/>
      <c r="L8" s="670"/>
      <c r="M8" s="670"/>
      <c r="N8" s="671"/>
      <c r="P8" s="666" t="s">
        <v>150</v>
      </c>
      <c r="Q8" s="667"/>
      <c r="R8" s="667"/>
      <c r="S8" s="667"/>
      <c r="T8" s="668"/>
    </row>
    <row r="9" spans="1:20" ht="23.25" thickBot="1">
      <c r="A9" s="81" t="s">
        <v>64</v>
      </c>
      <c r="B9" s="2"/>
      <c r="C9" s="2"/>
      <c r="D9" s="359">
        <f>'Budget with Assumptions'!J9</f>
        <v>2019</v>
      </c>
      <c r="E9" s="43"/>
      <c r="F9" s="102">
        <f>'Budget with Assumptions'!L9</f>
        <v>2020</v>
      </c>
      <c r="G9" s="89"/>
      <c r="H9" s="102">
        <f>'Budget with Assumptions'!N9</f>
        <v>2021</v>
      </c>
      <c r="I9" s="89"/>
      <c r="J9" s="102">
        <f>'Budget with Assumptions'!P9</f>
        <v>2022</v>
      </c>
      <c r="K9" s="89"/>
      <c r="L9" s="102">
        <f>'Budget with Assumptions'!R9</f>
        <v>2023</v>
      </c>
      <c r="M9" s="93"/>
      <c r="N9" s="102">
        <f>'Budget with Assumptions'!T9</f>
        <v>2024</v>
      </c>
      <c r="P9" s="311">
        <f>'Budget with Assumptions'!L9</f>
        <v>2020</v>
      </c>
      <c r="Q9" s="311">
        <f>'Budget with Assumptions'!N9</f>
        <v>2021</v>
      </c>
      <c r="R9" s="311">
        <f>'Budget with Assumptions'!P9</f>
        <v>2022</v>
      </c>
      <c r="S9" s="311">
        <f>'Budget with Assumptions'!R9</f>
        <v>2023</v>
      </c>
      <c r="T9" s="311">
        <f>'Budget with Assumptions'!T9</f>
        <v>2024</v>
      </c>
    </row>
    <row r="10" spans="1:20" ht="18">
      <c r="A10" s="123" t="str">
        <f>'Budget with Assumptions'!A10</f>
        <v>Direct PCTC Payments</v>
      </c>
      <c r="B10" s="16"/>
      <c r="C10" s="16"/>
      <c r="D10" s="103">
        <f>'Budget with Assumptions'!J10</f>
        <v>0</v>
      </c>
      <c r="E10" s="290"/>
      <c r="F10" s="103">
        <f>'Budget with Assumptions'!L10</f>
        <v>0</v>
      </c>
      <c r="G10" s="215"/>
      <c r="H10" s="103">
        <f>'Budget with Assumptions'!N10</f>
        <v>0</v>
      </c>
      <c r="I10" s="215"/>
      <c r="J10" s="103">
        <f>'Budget with Assumptions'!P10</f>
        <v>0</v>
      </c>
      <c r="K10" s="275"/>
      <c r="L10" s="103">
        <f>'Budget with Assumptions'!R10</f>
        <v>0</v>
      </c>
      <c r="M10" s="275"/>
      <c r="N10" s="103">
        <f>'Budget with Assumptions'!T10</f>
        <v>0</v>
      </c>
      <c r="P10" s="312" t="e">
        <f aca="true" t="shared" si="0" ref="P10:P26">F10/$F$28</f>
        <v>#DIV/0!</v>
      </c>
      <c r="Q10" s="312" t="e">
        <f aca="true" t="shared" si="1" ref="Q10:Q26">H10/$H$28</f>
        <v>#DIV/0!</v>
      </c>
      <c r="R10" s="312" t="e">
        <f aca="true" t="shared" si="2" ref="R10:R26">J10/$J$28</f>
        <v>#DIV/0!</v>
      </c>
      <c r="S10" s="312" t="e">
        <f aca="true" t="shared" si="3" ref="S10:S26">L10/$L$28</f>
        <v>#DIV/0!</v>
      </c>
      <c r="T10" s="312" t="e">
        <f aca="true" t="shared" si="4" ref="T10:T26">N10/$N$28</f>
        <v>#DIV/0!</v>
      </c>
    </row>
    <row r="11" spans="1:20" ht="15.75">
      <c r="A11" s="123" t="str">
        <f>'Budget with Assumptions'!A11</f>
        <v>Supplemental Special Education</v>
      </c>
      <c r="B11" s="16"/>
      <c r="C11" s="16"/>
      <c r="D11" s="103">
        <f>'Budget with Assumptions'!J11</f>
        <v>0</v>
      </c>
      <c r="E11" s="291"/>
      <c r="F11" s="103">
        <f>'Budget with Assumptions'!L11</f>
        <v>0</v>
      </c>
      <c r="G11" s="292"/>
      <c r="H11" s="103">
        <f>'Budget with Assumptions'!N11</f>
        <v>0</v>
      </c>
      <c r="I11" s="292"/>
      <c r="J11" s="103">
        <f>'Budget with Assumptions'!P11</f>
        <v>0</v>
      </c>
      <c r="K11" s="293"/>
      <c r="L11" s="103">
        <f>'Budget with Assumptions'!R11</f>
        <v>0</v>
      </c>
      <c r="M11" s="289"/>
      <c r="N11" s="103">
        <f>'Budget with Assumptions'!T11</f>
        <v>0</v>
      </c>
      <c r="P11" s="313" t="e">
        <f t="shared" si="0"/>
        <v>#DIV/0!</v>
      </c>
      <c r="Q11" s="313" t="e">
        <f t="shared" si="1"/>
        <v>#DIV/0!</v>
      </c>
      <c r="R11" s="312" t="e">
        <f t="shared" si="2"/>
        <v>#DIV/0!</v>
      </c>
      <c r="S11" s="312" t="e">
        <f t="shared" si="3"/>
        <v>#DIV/0!</v>
      </c>
      <c r="T11" s="312" t="e">
        <f t="shared" si="4"/>
        <v>#DIV/0!</v>
      </c>
    </row>
    <row r="12" spans="1:20" ht="15.75">
      <c r="A12" s="123" t="str">
        <f>'Budget with Assumptions'!A12</f>
        <v>NCLB-Title 1</v>
      </c>
      <c r="B12" s="16"/>
      <c r="C12" s="16"/>
      <c r="D12" s="103">
        <f>'Budget with Assumptions'!J12</f>
        <v>0</v>
      </c>
      <c r="E12" s="291"/>
      <c r="F12" s="103" t="e">
        <f>'Budget with Assumptions'!L12</f>
        <v>#DIV/0!</v>
      </c>
      <c r="G12" s="292"/>
      <c r="H12" s="103" t="e">
        <f>'Budget with Assumptions'!N12</f>
        <v>#DIV/0!</v>
      </c>
      <c r="I12" s="292"/>
      <c r="J12" s="103" t="e">
        <f>'Budget with Assumptions'!P12</f>
        <v>#DIV/0!</v>
      </c>
      <c r="K12" s="293"/>
      <c r="L12" s="103" t="e">
        <f>'Budget with Assumptions'!R12</f>
        <v>#DIV/0!</v>
      </c>
      <c r="M12" s="289"/>
      <c r="N12" s="103" t="e">
        <f>'Budget with Assumptions'!T12</f>
        <v>#DIV/0!</v>
      </c>
      <c r="P12" s="313" t="e">
        <f t="shared" si="0"/>
        <v>#DIV/0!</v>
      </c>
      <c r="Q12" s="313" t="e">
        <f t="shared" si="1"/>
        <v>#DIV/0!</v>
      </c>
      <c r="R12" s="312" t="e">
        <f t="shared" si="2"/>
        <v>#DIV/0!</v>
      </c>
      <c r="S12" s="312" t="e">
        <f t="shared" si="3"/>
        <v>#DIV/0!</v>
      </c>
      <c r="T12" s="312" t="e">
        <f t="shared" si="4"/>
        <v>#DIV/0!</v>
      </c>
    </row>
    <row r="13" spans="1:26" ht="15.75">
      <c r="A13" s="123" t="str">
        <f>'Budget with Assumptions'!A13</f>
        <v>NCLB-Title 2</v>
      </c>
      <c r="B13" s="16"/>
      <c r="C13" s="16"/>
      <c r="D13" s="103">
        <f>'Budget with Assumptions'!J13</f>
        <v>0</v>
      </c>
      <c r="E13" s="291"/>
      <c r="F13" s="103">
        <f>'Budget with Assumptions'!L13</f>
        <v>0</v>
      </c>
      <c r="G13" s="292"/>
      <c r="H13" s="103">
        <f>'Budget with Assumptions'!N13</f>
        <v>0</v>
      </c>
      <c r="I13" s="292"/>
      <c r="J13" s="103">
        <f>'Budget with Assumptions'!P13</f>
        <v>0</v>
      </c>
      <c r="K13" s="293"/>
      <c r="L13" s="103">
        <f>'Budget with Assumptions'!R13</f>
        <v>0</v>
      </c>
      <c r="M13" s="289"/>
      <c r="N13" s="103">
        <f>'Budget with Assumptions'!T13</f>
        <v>0</v>
      </c>
      <c r="O13"/>
      <c r="P13" s="313" t="e">
        <f t="shared" si="0"/>
        <v>#DIV/0!</v>
      </c>
      <c r="Q13" s="313" t="e">
        <f t="shared" si="1"/>
        <v>#DIV/0!</v>
      </c>
      <c r="R13" s="312" t="e">
        <f t="shared" si="2"/>
        <v>#DIV/0!</v>
      </c>
      <c r="S13" s="312" t="e">
        <f t="shared" si="3"/>
        <v>#DIV/0!</v>
      </c>
      <c r="T13" s="312" t="e">
        <f t="shared" si="4"/>
        <v>#DIV/0!</v>
      </c>
      <c r="U13"/>
      <c r="V13"/>
      <c r="W13"/>
      <c r="X13"/>
      <c r="Y13"/>
      <c r="Z13"/>
    </row>
    <row r="14" spans="1:26" ht="15.75">
      <c r="A14" s="123" t="str">
        <f>'Budget with Assumptions'!A14</f>
        <v>ELL</v>
      </c>
      <c r="B14" s="16"/>
      <c r="C14" s="16"/>
      <c r="D14" s="103">
        <f>'Budget with Assumptions'!J14</f>
        <v>0</v>
      </c>
      <c r="E14" s="291"/>
      <c r="F14" s="103">
        <f>'Budget with Assumptions'!L14</f>
        <v>0</v>
      </c>
      <c r="G14" s="292"/>
      <c r="H14" s="103">
        <f>'Budget with Assumptions'!N14</f>
        <v>0</v>
      </c>
      <c r="I14" s="292"/>
      <c r="J14" s="103">
        <f>'Budget with Assumptions'!P14</f>
        <v>0</v>
      </c>
      <c r="K14" s="293"/>
      <c r="L14" s="103">
        <f>'Budget with Assumptions'!R14</f>
        <v>0</v>
      </c>
      <c r="M14" s="289"/>
      <c r="N14" s="103">
        <f>'Budget with Assumptions'!T14</f>
        <v>0</v>
      </c>
      <c r="O14"/>
      <c r="P14" s="313" t="e">
        <f t="shared" si="0"/>
        <v>#DIV/0!</v>
      </c>
      <c r="Q14" s="313" t="e">
        <f t="shared" si="1"/>
        <v>#DIV/0!</v>
      </c>
      <c r="R14" s="312" t="e">
        <f t="shared" si="2"/>
        <v>#DIV/0!</v>
      </c>
      <c r="S14" s="312" t="e">
        <f t="shared" si="3"/>
        <v>#DIV/0!</v>
      </c>
      <c r="T14" s="312" t="e">
        <f t="shared" si="4"/>
        <v>#DIV/0!</v>
      </c>
      <c r="U14"/>
      <c r="V14"/>
      <c r="W14"/>
      <c r="X14"/>
      <c r="Y14"/>
      <c r="Z14"/>
    </row>
    <row r="15" spans="1:26" ht="15.75" customHeight="1" hidden="1">
      <c r="A15" s="123" t="str">
        <f>'Budget with Assumptions'!A15</f>
        <v>CPS Incubation Funds</v>
      </c>
      <c r="B15" s="16"/>
      <c r="C15" s="16"/>
      <c r="D15" s="103">
        <f>'Budget with Assumptions'!J15</f>
        <v>0</v>
      </c>
      <c r="E15" s="292"/>
      <c r="F15" s="103">
        <f>'Budget with Assumptions'!L15</f>
        <v>0</v>
      </c>
      <c r="G15" s="292"/>
      <c r="H15" s="103">
        <f>'Budget with Assumptions'!N15</f>
        <v>0</v>
      </c>
      <c r="I15" s="292"/>
      <c r="J15" s="103">
        <f>'Budget with Assumptions'!P15</f>
        <v>0</v>
      </c>
      <c r="K15" s="293"/>
      <c r="L15" s="103">
        <f>'Budget with Assumptions'!R15</f>
        <v>0</v>
      </c>
      <c r="M15" s="289"/>
      <c r="N15" s="103">
        <f>'Budget with Assumptions'!T15</f>
        <v>0</v>
      </c>
      <c r="O15"/>
      <c r="P15" s="313" t="e">
        <f t="shared" si="0"/>
        <v>#DIV/0!</v>
      </c>
      <c r="Q15" s="313" t="e">
        <f t="shared" si="1"/>
        <v>#DIV/0!</v>
      </c>
      <c r="R15" s="312" t="e">
        <f t="shared" si="2"/>
        <v>#DIV/0!</v>
      </c>
      <c r="S15" s="312" t="e">
        <f t="shared" si="3"/>
        <v>#DIV/0!</v>
      </c>
      <c r="T15" s="312" t="e">
        <f t="shared" si="4"/>
        <v>#DIV/0!</v>
      </c>
      <c r="U15"/>
      <c r="V15"/>
      <c r="W15"/>
      <c r="X15"/>
      <c r="Y15"/>
      <c r="Z15"/>
    </row>
    <row r="16" spans="1:26" ht="15.75">
      <c r="A16" s="123" t="str">
        <f>'Budget with Assumptions'!A16</f>
        <v>Private Fundraising</v>
      </c>
      <c r="B16" s="16"/>
      <c r="C16" s="16"/>
      <c r="D16" s="103">
        <f>'Budget with Assumptions'!J16</f>
        <v>0</v>
      </c>
      <c r="E16" s="292"/>
      <c r="F16" s="103">
        <f>'Budget with Assumptions'!L16</f>
        <v>0</v>
      </c>
      <c r="G16" s="292"/>
      <c r="H16" s="103">
        <f>'Budget with Assumptions'!N16</f>
        <v>0</v>
      </c>
      <c r="I16" s="292"/>
      <c r="J16" s="103">
        <f>'Budget with Assumptions'!P16</f>
        <v>0</v>
      </c>
      <c r="K16" s="293"/>
      <c r="L16" s="103">
        <f>'Budget with Assumptions'!R16</f>
        <v>0</v>
      </c>
      <c r="M16" s="289"/>
      <c r="N16" s="103">
        <f>'Budget with Assumptions'!T16</f>
        <v>0</v>
      </c>
      <c r="O16"/>
      <c r="P16" s="313" t="e">
        <f t="shared" si="0"/>
        <v>#DIV/0!</v>
      </c>
      <c r="Q16" s="313" t="e">
        <f t="shared" si="1"/>
        <v>#DIV/0!</v>
      </c>
      <c r="R16" s="312" t="e">
        <f t="shared" si="2"/>
        <v>#DIV/0!</v>
      </c>
      <c r="S16" s="312" t="e">
        <f t="shared" si="3"/>
        <v>#DIV/0!</v>
      </c>
      <c r="T16" s="312" t="e">
        <f t="shared" si="4"/>
        <v>#DIV/0!</v>
      </c>
      <c r="U16"/>
      <c r="V16"/>
      <c r="W16"/>
      <c r="X16"/>
      <c r="Y16"/>
      <c r="Z16"/>
    </row>
    <row r="17" spans="1:26" ht="15.75">
      <c r="A17" s="123" t="str">
        <f>'Budget with Assumptions'!A17</f>
        <v>Student Fees</v>
      </c>
      <c r="B17" s="16"/>
      <c r="C17" s="16"/>
      <c r="D17" s="103">
        <f>'Budget with Assumptions'!J17</f>
        <v>0</v>
      </c>
      <c r="E17" s="292"/>
      <c r="F17" s="103">
        <f>'Budget with Assumptions'!L17</f>
        <v>0</v>
      </c>
      <c r="G17" s="292"/>
      <c r="H17" s="103">
        <f>'Budget with Assumptions'!N17</f>
        <v>0</v>
      </c>
      <c r="I17" s="292"/>
      <c r="J17" s="103">
        <f>'Budget with Assumptions'!P17</f>
        <v>0</v>
      </c>
      <c r="K17" s="293"/>
      <c r="L17" s="103">
        <f>'Budget with Assumptions'!R17</f>
        <v>0</v>
      </c>
      <c r="M17" s="289"/>
      <c r="N17" s="103">
        <f>'Budget with Assumptions'!T17</f>
        <v>0</v>
      </c>
      <c r="O17"/>
      <c r="P17" s="313" t="e">
        <f t="shared" si="0"/>
        <v>#DIV/0!</v>
      </c>
      <c r="Q17" s="313" t="e">
        <f t="shared" si="1"/>
        <v>#DIV/0!</v>
      </c>
      <c r="R17" s="312" t="e">
        <f t="shared" si="2"/>
        <v>#DIV/0!</v>
      </c>
      <c r="S17" s="312" t="e">
        <f t="shared" si="3"/>
        <v>#DIV/0!</v>
      </c>
      <c r="T17" s="312" t="e">
        <f t="shared" si="4"/>
        <v>#DIV/0!</v>
      </c>
      <c r="U17"/>
      <c r="V17"/>
      <c r="W17"/>
      <c r="X17"/>
      <c r="Y17"/>
      <c r="Z17"/>
    </row>
    <row r="18" spans="1:26" ht="15.75">
      <c r="A18" s="123" t="str">
        <f>'Budget with Assumptions'!A18</f>
        <v>Erate</v>
      </c>
      <c r="B18" s="16"/>
      <c r="C18" s="16"/>
      <c r="D18" s="103">
        <f>'Budget with Assumptions'!J18</f>
        <v>0</v>
      </c>
      <c r="E18" s="292"/>
      <c r="F18" s="103">
        <f>'Budget with Assumptions'!L18</f>
        <v>0</v>
      </c>
      <c r="G18" s="292"/>
      <c r="H18" s="103">
        <f>'Budget with Assumptions'!N18</f>
        <v>0</v>
      </c>
      <c r="I18" s="292"/>
      <c r="J18" s="103">
        <f>'Budget with Assumptions'!P18</f>
        <v>0</v>
      </c>
      <c r="K18" s="293"/>
      <c r="L18" s="103">
        <f>'Budget with Assumptions'!R18</f>
        <v>0</v>
      </c>
      <c r="M18" s="289"/>
      <c r="N18" s="103">
        <f>'Budget with Assumptions'!T18</f>
        <v>0</v>
      </c>
      <c r="O18"/>
      <c r="P18" s="313" t="e">
        <f t="shared" si="0"/>
        <v>#DIV/0!</v>
      </c>
      <c r="Q18" s="313" t="e">
        <f t="shared" si="1"/>
        <v>#DIV/0!</v>
      </c>
      <c r="R18" s="312" t="e">
        <f t="shared" si="2"/>
        <v>#DIV/0!</v>
      </c>
      <c r="S18" s="312" t="e">
        <f t="shared" si="3"/>
        <v>#DIV/0!</v>
      </c>
      <c r="T18" s="312" t="e">
        <f t="shared" si="4"/>
        <v>#DIV/0!</v>
      </c>
      <c r="U18"/>
      <c r="V18"/>
      <c r="W18"/>
      <c r="X18"/>
      <c r="Y18"/>
      <c r="Z18"/>
    </row>
    <row r="19" spans="1:26" ht="15.75">
      <c r="A19" s="123" t="str">
        <f>'Budget with Assumptions'!A19</f>
        <v>Investment Income</v>
      </c>
      <c r="B19" s="16"/>
      <c r="C19" s="16"/>
      <c r="D19" s="103">
        <f>'Budget with Assumptions'!J19</f>
        <v>0</v>
      </c>
      <c r="E19" s="292"/>
      <c r="F19" s="103">
        <f>'Budget with Assumptions'!L19</f>
        <v>0</v>
      </c>
      <c r="G19" s="292"/>
      <c r="H19" s="103">
        <f>'Budget with Assumptions'!N19</f>
        <v>0</v>
      </c>
      <c r="I19" s="292"/>
      <c r="J19" s="103">
        <f>'Budget with Assumptions'!P19</f>
        <v>0</v>
      </c>
      <c r="K19" s="293"/>
      <c r="L19" s="103">
        <f>'Budget with Assumptions'!R19</f>
        <v>0</v>
      </c>
      <c r="M19" s="289"/>
      <c r="N19" s="103">
        <f>'Budget with Assumptions'!T19</f>
        <v>0</v>
      </c>
      <c r="O19"/>
      <c r="P19" s="313" t="e">
        <f t="shared" si="0"/>
        <v>#DIV/0!</v>
      </c>
      <c r="Q19" s="313" t="e">
        <f t="shared" si="1"/>
        <v>#DIV/0!</v>
      </c>
      <c r="R19" s="312" t="e">
        <f t="shared" si="2"/>
        <v>#DIV/0!</v>
      </c>
      <c r="S19" s="312" t="e">
        <f t="shared" si="3"/>
        <v>#DIV/0!</v>
      </c>
      <c r="T19" s="312" t="e">
        <f t="shared" si="4"/>
        <v>#DIV/0!</v>
      </c>
      <c r="U19"/>
      <c r="V19"/>
      <c r="W19"/>
      <c r="X19"/>
      <c r="Y19"/>
      <c r="Z19"/>
    </row>
    <row r="20" spans="1:26" ht="15.75">
      <c r="A20" s="123" t="str">
        <f>'Budget with Assumptions'!A20</f>
        <v>Non-Facility Loan Proceeds / Line of Credit</v>
      </c>
      <c r="B20" s="16"/>
      <c r="C20" s="16"/>
      <c r="D20" s="103">
        <f>'Budget with Assumptions'!J20</f>
        <v>0</v>
      </c>
      <c r="E20" s="292"/>
      <c r="F20" s="103">
        <f>'Budget with Assumptions'!L20</f>
        <v>0</v>
      </c>
      <c r="G20" s="292"/>
      <c r="H20" s="103">
        <f>'Budget with Assumptions'!N20</f>
        <v>0</v>
      </c>
      <c r="I20" s="292"/>
      <c r="J20" s="103">
        <f>'Budget with Assumptions'!P20</f>
        <v>0</v>
      </c>
      <c r="K20" s="293"/>
      <c r="L20" s="103">
        <f>'Budget with Assumptions'!R20</f>
        <v>0</v>
      </c>
      <c r="M20" s="289"/>
      <c r="N20" s="103">
        <f>'Budget with Assumptions'!T20</f>
        <v>0</v>
      </c>
      <c r="O20"/>
      <c r="P20" s="313" t="e">
        <f t="shared" si="0"/>
        <v>#DIV/0!</v>
      </c>
      <c r="Q20" s="313" t="e">
        <f t="shared" si="1"/>
        <v>#DIV/0!</v>
      </c>
      <c r="R20" s="312" t="e">
        <f t="shared" si="2"/>
        <v>#DIV/0!</v>
      </c>
      <c r="S20" s="312" t="e">
        <f t="shared" si="3"/>
        <v>#DIV/0!</v>
      </c>
      <c r="T20" s="312" t="e">
        <f t="shared" si="4"/>
        <v>#DIV/0!</v>
      </c>
      <c r="U20"/>
      <c r="V20"/>
      <c r="W20"/>
      <c r="X20"/>
      <c r="Y20"/>
      <c r="Z20"/>
    </row>
    <row r="21" spans="1:26" ht="15.75">
      <c r="A21" s="123">
        <f>'Budget with Assumptions'!A21</f>
        <v>0</v>
      </c>
      <c r="B21" s="16"/>
      <c r="C21" s="16"/>
      <c r="D21" s="103">
        <f>'Budget with Assumptions'!J21</f>
        <v>0</v>
      </c>
      <c r="E21" s="292"/>
      <c r="F21" s="103">
        <f>'Budget with Assumptions'!L21</f>
        <v>0</v>
      </c>
      <c r="G21" s="292"/>
      <c r="H21" s="103">
        <f>'Budget with Assumptions'!N21</f>
        <v>0</v>
      </c>
      <c r="I21" s="292"/>
      <c r="J21" s="103">
        <f>'Budget with Assumptions'!P21</f>
        <v>0</v>
      </c>
      <c r="K21" s="293"/>
      <c r="L21" s="103">
        <f>'Budget with Assumptions'!R21</f>
        <v>0</v>
      </c>
      <c r="M21" s="289"/>
      <c r="N21" s="103">
        <f>'Budget with Assumptions'!T21</f>
        <v>0</v>
      </c>
      <c r="O21"/>
      <c r="P21" s="313" t="e">
        <f t="shared" si="0"/>
        <v>#DIV/0!</v>
      </c>
      <c r="Q21" s="313" t="e">
        <f t="shared" si="1"/>
        <v>#DIV/0!</v>
      </c>
      <c r="R21" s="312" t="e">
        <f t="shared" si="2"/>
        <v>#DIV/0!</v>
      </c>
      <c r="S21" s="312" t="e">
        <f t="shared" si="3"/>
        <v>#DIV/0!</v>
      </c>
      <c r="T21" s="312" t="e">
        <f t="shared" si="4"/>
        <v>#DIV/0!</v>
      </c>
      <c r="U21"/>
      <c r="V21"/>
      <c r="W21"/>
      <c r="X21"/>
      <c r="Y21"/>
      <c r="Z21"/>
    </row>
    <row r="22" spans="1:26" ht="15.75">
      <c r="A22" s="123">
        <f>'Budget with Assumptions'!A22</f>
        <v>0</v>
      </c>
      <c r="B22" s="18"/>
      <c r="C22" s="18"/>
      <c r="D22" s="103">
        <f>'Budget with Assumptions'!J22</f>
        <v>0</v>
      </c>
      <c r="E22" s="292"/>
      <c r="F22" s="103">
        <f>'Budget with Assumptions'!L22</f>
        <v>0</v>
      </c>
      <c r="G22" s="292"/>
      <c r="H22" s="103">
        <f>'Budget with Assumptions'!N22</f>
        <v>0</v>
      </c>
      <c r="I22" s="292"/>
      <c r="J22" s="103">
        <f>'Budget with Assumptions'!P22</f>
        <v>0</v>
      </c>
      <c r="K22" s="293"/>
      <c r="L22" s="103">
        <f>'Budget with Assumptions'!R22</f>
        <v>0</v>
      </c>
      <c r="M22" s="289"/>
      <c r="N22" s="103">
        <f>'Budget with Assumptions'!T22</f>
        <v>0</v>
      </c>
      <c r="O22"/>
      <c r="P22" s="313" t="e">
        <f t="shared" si="0"/>
        <v>#DIV/0!</v>
      </c>
      <c r="Q22" s="313" t="e">
        <f t="shared" si="1"/>
        <v>#DIV/0!</v>
      </c>
      <c r="R22" s="312" t="e">
        <f t="shared" si="2"/>
        <v>#DIV/0!</v>
      </c>
      <c r="S22" s="312" t="e">
        <f t="shared" si="3"/>
        <v>#DIV/0!</v>
      </c>
      <c r="T22" s="312" t="e">
        <f t="shared" si="4"/>
        <v>#DIV/0!</v>
      </c>
      <c r="U22"/>
      <c r="V22"/>
      <c r="W22"/>
      <c r="X22"/>
      <c r="Y22"/>
      <c r="Z22"/>
    </row>
    <row r="23" spans="1:26" ht="15.75">
      <c r="A23" s="123">
        <f>'Budget with Assumptions'!A23</f>
        <v>0</v>
      </c>
      <c r="B23" s="18"/>
      <c r="C23" s="18"/>
      <c r="D23" s="103">
        <f>'Budget with Assumptions'!J23</f>
        <v>0</v>
      </c>
      <c r="E23" s="292"/>
      <c r="F23" s="103">
        <f>'Budget with Assumptions'!L23</f>
        <v>0</v>
      </c>
      <c r="G23" s="292"/>
      <c r="H23" s="103">
        <f>'Budget with Assumptions'!N23</f>
        <v>0</v>
      </c>
      <c r="I23" s="292"/>
      <c r="J23" s="103">
        <f>'Budget with Assumptions'!P23</f>
        <v>0</v>
      </c>
      <c r="K23" s="293"/>
      <c r="L23" s="103">
        <f>'Budget with Assumptions'!R23</f>
        <v>0</v>
      </c>
      <c r="M23" s="289"/>
      <c r="N23" s="103">
        <f>'Budget with Assumptions'!T23</f>
        <v>0</v>
      </c>
      <c r="O23"/>
      <c r="P23" s="313" t="e">
        <f t="shared" si="0"/>
        <v>#DIV/0!</v>
      </c>
      <c r="Q23" s="313" t="e">
        <f t="shared" si="1"/>
        <v>#DIV/0!</v>
      </c>
      <c r="R23" s="312" t="e">
        <f t="shared" si="2"/>
        <v>#DIV/0!</v>
      </c>
      <c r="S23" s="312" t="e">
        <f t="shared" si="3"/>
        <v>#DIV/0!</v>
      </c>
      <c r="T23" s="312" t="e">
        <f t="shared" si="4"/>
        <v>#DIV/0!</v>
      </c>
      <c r="U23"/>
      <c r="V23"/>
      <c r="W23"/>
      <c r="X23"/>
      <c r="Y23"/>
      <c r="Z23"/>
    </row>
    <row r="24" spans="1:26" ht="15.75">
      <c r="A24" s="123">
        <f>'Budget with Assumptions'!A24</f>
        <v>0</v>
      </c>
      <c r="B24" s="18"/>
      <c r="C24" s="18"/>
      <c r="D24" s="103">
        <f>'Budget with Assumptions'!J24</f>
        <v>0</v>
      </c>
      <c r="E24" s="292"/>
      <c r="F24" s="103">
        <f>'Budget with Assumptions'!L24</f>
        <v>0</v>
      </c>
      <c r="G24" s="292"/>
      <c r="H24" s="103">
        <f>'Budget with Assumptions'!N24</f>
        <v>0</v>
      </c>
      <c r="I24" s="292"/>
      <c r="J24" s="103">
        <f>'Budget with Assumptions'!P24</f>
        <v>0</v>
      </c>
      <c r="K24" s="293"/>
      <c r="L24" s="103">
        <f>'Budget with Assumptions'!R24</f>
        <v>0</v>
      </c>
      <c r="M24" s="289"/>
      <c r="N24" s="103">
        <f>'Budget with Assumptions'!T24</f>
        <v>0</v>
      </c>
      <c r="O24"/>
      <c r="P24" s="313" t="e">
        <f t="shared" si="0"/>
        <v>#DIV/0!</v>
      </c>
      <c r="Q24" s="313" t="e">
        <f t="shared" si="1"/>
        <v>#DIV/0!</v>
      </c>
      <c r="R24" s="312" t="e">
        <f t="shared" si="2"/>
        <v>#DIV/0!</v>
      </c>
      <c r="S24" s="312" t="e">
        <f t="shared" si="3"/>
        <v>#DIV/0!</v>
      </c>
      <c r="T24" s="312" t="e">
        <f t="shared" si="4"/>
        <v>#DIV/0!</v>
      </c>
      <c r="U24"/>
      <c r="V24"/>
      <c r="W24"/>
      <c r="X24"/>
      <c r="Y24"/>
      <c r="Z24"/>
    </row>
    <row r="25" spans="1:26" ht="15.75">
      <c r="A25" s="123">
        <f>'Budget with Assumptions'!A25</f>
        <v>0</v>
      </c>
      <c r="B25" s="18"/>
      <c r="C25" s="18"/>
      <c r="D25" s="103">
        <f>'Budget with Assumptions'!J25</f>
        <v>0</v>
      </c>
      <c r="E25" s="292"/>
      <c r="F25" s="103">
        <f>'Budget with Assumptions'!L25</f>
        <v>0</v>
      </c>
      <c r="G25" s="292"/>
      <c r="H25" s="103">
        <f>'Budget with Assumptions'!N25</f>
        <v>0</v>
      </c>
      <c r="I25" s="292"/>
      <c r="J25" s="103">
        <f>'Budget with Assumptions'!P25</f>
        <v>0</v>
      </c>
      <c r="K25" s="293"/>
      <c r="L25" s="103">
        <f>'Budget with Assumptions'!R25</f>
        <v>0</v>
      </c>
      <c r="M25" s="289"/>
      <c r="N25" s="103">
        <f>'Budget with Assumptions'!T25</f>
        <v>0</v>
      </c>
      <c r="O25"/>
      <c r="P25" s="313" t="e">
        <f t="shared" si="0"/>
        <v>#DIV/0!</v>
      </c>
      <c r="Q25" s="313" t="e">
        <f t="shared" si="1"/>
        <v>#DIV/0!</v>
      </c>
      <c r="R25" s="312" t="e">
        <f t="shared" si="2"/>
        <v>#DIV/0!</v>
      </c>
      <c r="S25" s="312" t="e">
        <f t="shared" si="3"/>
        <v>#DIV/0!</v>
      </c>
      <c r="T25" s="312" t="e">
        <f t="shared" si="4"/>
        <v>#DIV/0!</v>
      </c>
      <c r="U25"/>
      <c r="V25"/>
      <c r="W25"/>
      <c r="X25"/>
      <c r="Y25"/>
      <c r="Z25"/>
    </row>
    <row r="26" spans="1:26" ht="15.75">
      <c r="A26" s="123">
        <f>'Budget with Assumptions'!A26</f>
        <v>0</v>
      </c>
      <c r="B26" s="18"/>
      <c r="C26" s="18"/>
      <c r="D26" s="103">
        <f>'Budget with Assumptions'!J26</f>
        <v>0</v>
      </c>
      <c r="E26" s="292"/>
      <c r="F26" s="103">
        <f>'Budget with Assumptions'!L26</f>
        <v>0</v>
      </c>
      <c r="G26" s="292"/>
      <c r="H26" s="103">
        <f>'Budget with Assumptions'!N26</f>
        <v>0</v>
      </c>
      <c r="I26" s="292"/>
      <c r="J26" s="103">
        <f>'Budget with Assumptions'!P26</f>
        <v>0</v>
      </c>
      <c r="K26" s="294"/>
      <c r="L26" s="103">
        <f>'Budget with Assumptions'!R26</f>
        <v>0</v>
      </c>
      <c r="M26" s="289"/>
      <c r="N26" s="103">
        <f>'Budget with Assumptions'!T26</f>
        <v>0</v>
      </c>
      <c r="O26"/>
      <c r="P26" s="313" t="e">
        <f t="shared" si="0"/>
        <v>#DIV/0!</v>
      </c>
      <c r="Q26" s="313" t="e">
        <f t="shared" si="1"/>
        <v>#DIV/0!</v>
      </c>
      <c r="R26" s="312" t="e">
        <f t="shared" si="2"/>
        <v>#DIV/0!</v>
      </c>
      <c r="S26" s="312" t="e">
        <f t="shared" si="3"/>
        <v>#DIV/0!</v>
      </c>
      <c r="T26" s="312" t="e">
        <f t="shared" si="4"/>
        <v>#DIV/0!</v>
      </c>
      <c r="U26"/>
      <c r="V26"/>
      <c r="W26"/>
      <c r="X26"/>
      <c r="Y26"/>
      <c r="Z26"/>
    </row>
    <row r="27" spans="1:26" ht="16.5" thickBot="1">
      <c r="A27" s="14"/>
      <c r="B27" s="16"/>
      <c r="C27" s="16"/>
      <c r="D27" s="292"/>
      <c r="E27" s="292"/>
      <c r="F27" s="292"/>
      <c r="G27" s="292"/>
      <c r="H27" s="292"/>
      <c r="I27" s="292"/>
      <c r="J27" s="291"/>
      <c r="K27" s="293"/>
      <c r="L27" s="42"/>
      <c r="M27" s="289"/>
      <c r="N27" s="42"/>
      <c r="O27"/>
      <c r="P27" s="314"/>
      <c r="Q27" s="314"/>
      <c r="R27" s="314"/>
      <c r="S27" s="314"/>
      <c r="T27" s="314"/>
      <c r="U27"/>
      <c r="V27"/>
      <c r="W27"/>
      <c r="X27"/>
      <c r="Y27"/>
      <c r="Z27"/>
    </row>
    <row r="28" spans="2:26" ht="16.5" thickBot="1">
      <c r="B28" s="19"/>
      <c r="C28" s="19"/>
      <c r="D28" s="137">
        <f>SUM(D10:D26)</f>
        <v>0</v>
      </c>
      <c r="E28" s="98"/>
      <c r="F28" s="137" t="e">
        <f>SUM(F10:F26)</f>
        <v>#DIV/0!</v>
      </c>
      <c r="G28" s="98"/>
      <c r="H28" s="137" t="e">
        <f>SUM(H10:H26)</f>
        <v>#DIV/0!</v>
      </c>
      <c r="I28" s="98"/>
      <c r="J28" s="137" t="e">
        <f>SUM(J10:J26)</f>
        <v>#DIV/0!</v>
      </c>
      <c r="K28" s="99"/>
      <c r="L28" s="137" t="e">
        <f>SUM(L10:L26)</f>
        <v>#DIV/0!</v>
      </c>
      <c r="M28" s="274"/>
      <c r="N28" s="138" t="e">
        <f>SUM(N10:N26)</f>
        <v>#DIV/0!</v>
      </c>
      <c r="O28"/>
      <c r="P28" s="315" t="e">
        <f>SUM(P10:P27)</f>
        <v>#DIV/0!</v>
      </c>
      <c r="Q28" s="315" t="e">
        <f>SUM(Q10:Q27)</f>
        <v>#DIV/0!</v>
      </c>
      <c r="R28" s="315" t="e">
        <f>SUM(R10:R27)</f>
        <v>#DIV/0!</v>
      </c>
      <c r="S28" s="315" t="e">
        <f>SUM(S10:S27)</f>
        <v>#DIV/0!</v>
      </c>
      <c r="T28" s="315" t="e">
        <f>SUM(T10:T27)</f>
        <v>#DIV/0!</v>
      </c>
      <c r="U28"/>
      <c r="V28"/>
      <c r="W28"/>
      <c r="X28"/>
      <c r="Y28"/>
      <c r="Z28"/>
    </row>
    <row r="29" spans="1:26" ht="15.75">
      <c r="A29" s="17"/>
      <c r="B29" s="18"/>
      <c r="C29" s="18"/>
      <c r="D29" s="292"/>
      <c r="E29" s="292"/>
      <c r="F29" s="292"/>
      <c r="G29" s="292"/>
      <c r="H29" s="292"/>
      <c r="I29" s="292"/>
      <c r="J29" s="292"/>
      <c r="K29" s="295"/>
      <c r="L29" s="42"/>
      <c r="M29" s="289"/>
      <c r="N29" s="42"/>
      <c r="O29"/>
      <c r="P29" s="314"/>
      <c r="Q29" s="314"/>
      <c r="R29" s="314"/>
      <c r="S29" s="314"/>
      <c r="T29" s="314"/>
      <c r="U29"/>
      <c r="V29"/>
      <c r="W29"/>
      <c r="X29"/>
      <c r="Y29"/>
      <c r="Z29"/>
    </row>
    <row r="30" spans="1:26" ht="18" customHeight="1" thickBot="1">
      <c r="A30" s="82" t="s">
        <v>19</v>
      </c>
      <c r="B30" s="18"/>
      <c r="C30" s="18"/>
      <c r="D30" s="292"/>
      <c r="E30" s="292"/>
      <c r="F30" s="292"/>
      <c r="G30" s="292"/>
      <c r="H30" s="292"/>
      <c r="I30" s="292"/>
      <c r="J30" s="292"/>
      <c r="K30" s="295"/>
      <c r="L30" s="42"/>
      <c r="M30" s="289"/>
      <c r="N30" s="42"/>
      <c r="O30"/>
      <c r="P30" s="314"/>
      <c r="Q30" s="314"/>
      <c r="R30" s="314"/>
      <c r="S30" s="314"/>
      <c r="T30" s="314"/>
      <c r="U30"/>
      <c r="V30"/>
      <c r="W30"/>
      <c r="X30"/>
      <c r="Y30"/>
      <c r="Z30"/>
    </row>
    <row r="31" spans="1:26" ht="18" customHeight="1" thickBot="1">
      <c r="A31" s="14"/>
      <c r="B31" s="18"/>
      <c r="C31" s="18"/>
      <c r="D31" s="292"/>
      <c r="E31" s="292"/>
      <c r="F31" s="292"/>
      <c r="G31" s="292"/>
      <c r="H31" s="292"/>
      <c r="I31" s="292"/>
      <c r="J31" s="292"/>
      <c r="K31" s="295"/>
      <c r="L31" s="42"/>
      <c r="M31" s="289"/>
      <c r="N31" s="42"/>
      <c r="O31"/>
      <c r="P31" s="314"/>
      <c r="Q31" s="314"/>
      <c r="R31" s="314"/>
      <c r="S31" s="314"/>
      <c r="T31" s="314"/>
      <c r="U31"/>
      <c r="V31" s="666" t="s">
        <v>152</v>
      </c>
      <c r="W31" s="667"/>
      <c r="X31" s="667"/>
      <c r="Y31" s="667"/>
      <c r="Z31" s="668"/>
    </row>
    <row r="32" spans="1:26" ht="32.25" customHeight="1" thickBot="1">
      <c r="A32" s="179" t="s">
        <v>3</v>
      </c>
      <c r="B32" s="16"/>
      <c r="C32" s="16"/>
      <c r="D32" s="296"/>
      <c r="E32" s="296"/>
      <c r="F32" s="296"/>
      <c r="G32" s="296"/>
      <c r="H32" s="296"/>
      <c r="I32" s="296"/>
      <c r="J32" s="296"/>
      <c r="K32" s="297"/>
      <c r="L32" s="296"/>
      <c r="M32" s="289"/>
      <c r="N32" s="296"/>
      <c r="O32"/>
      <c r="P32" s="666" t="s">
        <v>151</v>
      </c>
      <c r="Q32" s="667"/>
      <c r="R32" s="667"/>
      <c r="S32" s="667"/>
      <c r="T32" s="668"/>
      <c r="U32"/>
      <c r="V32" s="311">
        <f>P9</f>
        <v>2020</v>
      </c>
      <c r="W32" s="311">
        <f>Q9</f>
        <v>2021</v>
      </c>
      <c r="X32" s="311">
        <f>R9</f>
        <v>2022</v>
      </c>
      <c r="Y32" s="311">
        <f>S9</f>
        <v>2023</v>
      </c>
      <c r="Z32" s="311">
        <f>T9</f>
        <v>2024</v>
      </c>
    </row>
    <row r="33" spans="1:26" ht="15.75">
      <c r="A33" s="186" t="str">
        <f>'Budget with Assumptions'!A33</f>
        <v>Classroom Supplies (consumables)</v>
      </c>
      <c r="B33" s="21"/>
      <c r="C33" s="21"/>
      <c r="D33" s="103">
        <f>'Budget with Assumptions'!J33</f>
        <v>0</v>
      </c>
      <c r="E33" s="298"/>
      <c r="F33" s="103">
        <f>'Budget with Assumptions'!L33</f>
        <v>0</v>
      </c>
      <c r="G33" s="298"/>
      <c r="H33" s="103">
        <f>'Budget with Assumptions'!N33</f>
        <v>0</v>
      </c>
      <c r="I33" s="298"/>
      <c r="J33" s="103">
        <f>'Budget with Assumptions'!P33</f>
        <v>0</v>
      </c>
      <c r="K33" s="299"/>
      <c r="L33" s="103">
        <f>'Budget with Assumptions'!R33</f>
        <v>0</v>
      </c>
      <c r="M33" s="289"/>
      <c r="N33" s="103">
        <f>'Budget with Assumptions'!T33</f>
        <v>0</v>
      </c>
      <c r="O33"/>
      <c r="P33" s="312" t="e">
        <f aca="true" t="shared" si="5" ref="P33:P55">F33/$F$152</f>
        <v>#DIV/0!</v>
      </c>
      <c r="Q33" s="312" t="e">
        <f aca="true" t="shared" si="6" ref="Q33:Q55">H33/$H$152</f>
        <v>#DIV/0!</v>
      </c>
      <c r="R33" s="312" t="e">
        <f aca="true" t="shared" si="7" ref="R33:R55">J33/$J$152</f>
        <v>#DIV/0!</v>
      </c>
      <c r="S33" s="312" t="e">
        <f aca="true" t="shared" si="8" ref="S33:S55">L33/$L$152</f>
        <v>#DIV/0!</v>
      </c>
      <c r="T33" s="312" t="e">
        <f aca="true" t="shared" si="9" ref="T33:T55">N33/$N$152</f>
        <v>#DIV/0!</v>
      </c>
      <c r="U33"/>
      <c r="V33" s="319" t="e">
        <f>F33/$F$171</f>
        <v>#DIV/0!</v>
      </c>
      <c r="W33" s="319" t="e">
        <f>H33/$H$171</f>
        <v>#DIV/0!</v>
      </c>
      <c r="X33" s="319" t="e">
        <f>J33/$J$171</f>
        <v>#DIV/0!</v>
      </c>
      <c r="Y33" s="319" t="e">
        <f>L33/$L$171</f>
        <v>#DIV/0!</v>
      </c>
      <c r="Z33" s="319" t="e">
        <f>N33/$N$171</f>
        <v>#DIV/0!</v>
      </c>
    </row>
    <row r="34" spans="1:26" ht="15.75">
      <c r="A34" s="186" t="str">
        <f>'Budget with Assumptions'!A34</f>
        <v>Educational Materials (non-consumables)</v>
      </c>
      <c r="B34" s="24"/>
      <c r="C34" s="24"/>
      <c r="D34" s="103">
        <f>'Budget with Assumptions'!J34</f>
        <v>0</v>
      </c>
      <c r="E34" s="298"/>
      <c r="F34" s="103">
        <f>'Budget with Assumptions'!L34</f>
        <v>0</v>
      </c>
      <c r="G34" s="298"/>
      <c r="H34" s="103">
        <f>'Budget with Assumptions'!N34</f>
        <v>0</v>
      </c>
      <c r="I34" s="298"/>
      <c r="J34" s="103">
        <f>'Budget with Assumptions'!P34</f>
        <v>0</v>
      </c>
      <c r="K34" s="299"/>
      <c r="L34" s="103">
        <f>'Budget with Assumptions'!R34</f>
        <v>0</v>
      </c>
      <c r="M34" s="289"/>
      <c r="N34" s="103">
        <f>'Budget with Assumptions'!T34</f>
        <v>0</v>
      </c>
      <c r="O34"/>
      <c r="P34" s="312" t="e">
        <f t="shared" si="5"/>
        <v>#DIV/0!</v>
      </c>
      <c r="Q34" s="312" t="e">
        <f t="shared" si="6"/>
        <v>#DIV/0!</v>
      </c>
      <c r="R34" s="312" t="e">
        <f t="shared" si="7"/>
        <v>#DIV/0!</v>
      </c>
      <c r="S34" s="312" t="e">
        <f t="shared" si="8"/>
        <v>#DIV/0!</v>
      </c>
      <c r="T34" s="312" t="e">
        <f t="shared" si="9"/>
        <v>#DIV/0!</v>
      </c>
      <c r="U34"/>
      <c r="V34" s="319" t="e">
        <f aca="true" t="shared" si="10" ref="V34:V55">F34/$F$171</f>
        <v>#DIV/0!</v>
      </c>
      <c r="W34" s="319" t="e">
        <f aca="true" t="shared" si="11" ref="W34:W55">H34/$H$171</f>
        <v>#DIV/0!</v>
      </c>
      <c r="X34" s="319" t="e">
        <f aca="true" t="shared" si="12" ref="X34:X55">J34/$J$171</f>
        <v>#DIV/0!</v>
      </c>
      <c r="Y34" s="319" t="e">
        <f aca="true" t="shared" si="13" ref="Y34:Y55">L34/$L$171</f>
        <v>#DIV/0!</v>
      </c>
      <c r="Z34" s="319" t="e">
        <f aca="true" t="shared" si="14" ref="Z34:Z55">N34/$N$171</f>
        <v>#DIV/0!</v>
      </c>
    </row>
    <row r="35" spans="1:26" ht="15.75">
      <c r="A35" s="186" t="str">
        <f>'Budget with Assumptions'!A35</f>
        <v>Student Testing &amp; Assessment</v>
      </c>
      <c r="B35" s="24"/>
      <c r="C35" s="24"/>
      <c r="D35" s="103">
        <f>'Budget with Assumptions'!J35</f>
        <v>0</v>
      </c>
      <c r="E35" s="298"/>
      <c r="F35" s="103">
        <f>'Budget with Assumptions'!L35</f>
        <v>0</v>
      </c>
      <c r="G35" s="298"/>
      <c r="H35" s="103">
        <f>'Budget with Assumptions'!N35</f>
        <v>0</v>
      </c>
      <c r="I35" s="298"/>
      <c r="J35" s="103">
        <f>'Budget with Assumptions'!P35</f>
        <v>0</v>
      </c>
      <c r="K35" s="299"/>
      <c r="L35" s="103">
        <f>'Budget with Assumptions'!R35</f>
        <v>0</v>
      </c>
      <c r="M35" s="289"/>
      <c r="N35" s="103">
        <f>'Budget with Assumptions'!T35</f>
        <v>0</v>
      </c>
      <c r="O35"/>
      <c r="P35" s="312" t="e">
        <f t="shared" si="5"/>
        <v>#DIV/0!</v>
      </c>
      <c r="Q35" s="312" t="e">
        <f t="shared" si="6"/>
        <v>#DIV/0!</v>
      </c>
      <c r="R35" s="312" t="e">
        <f t="shared" si="7"/>
        <v>#DIV/0!</v>
      </c>
      <c r="S35" s="312" t="e">
        <f t="shared" si="8"/>
        <v>#DIV/0!</v>
      </c>
      <c r="T35" s="312" t="e">
        <f t="shared" si="9"/>
        <v>#DIV/0!</v>
      </c>
      <c r="U35"/>
      <c r="V35" s="319" t="e">
        <f t="shared" si="10"/>
        <v>#DIV/0!</v>
      </c>
      <c r="W35" s="319" t="e">
        <f t="shared" si="11"/>
        <v>#DIV/0!</v>
      </c>
      <c r="X35" s="319" t="e">
        <f t="shared" si="12"/>
        <v>#DIV/0!</v>
      </c>
      <c r="Y35" s="319" t="e">
        <f t="shared" si="13"/>
        <v>#DIV/0!</v>
      </c>
      <c r="Z35" s="319" t="e">
        <f t="shared" si="14"/>
        <v>#DIV/0!</v>
      </c>
    </row>
    <row r="36" spans="1:26" ht="15.75">
      <c r="A36" s="186" t="str">
        <f>'Budget with Assumptions'!A36</f>
        <v>Student Recruitment</v>
      </c>
      <c r="B36" s="24"/>
      <c r="C36" s="24"/>
      <c r="D36" s="103">
        <f>'Budget with Assumptions'!J36</f>
        <v>0</v>
      </c>
      <c r="E36" s="298"/>
      <c r="F36" s="103">
        <f>'Budget with Assumptions'!L36</f>
        <v>0</v>
      </c>
      <c r="G36" s="298"/>
      <c r="H36" s="103">
        <f>'Budget with Assumptions'!N36</f>
        <v>0</v>
      </c>
      <c r="I36" s="298"/>
      <c r="J36" s="103">
        <f>'Budget with Assumptions'!P36</f>
        <v>0</v>
      </c>
      <c r="K36" s="299"/>
      <c r="L36" s="103">
        <f>'Budget with Assumptions'!R36</f>
        <v>0</v>
      </c>
      <c r="M36" s="289"/>
      <c r="N36" s="103">
        <f>'Budget with Assumptions'!T36</f>
        <v>0</v>
      </c>
      <c r="O36"/>
      <c r="P36" s="312" t="e">
        <f t="shared" si="5"/>
        <v>#DIV/0!</v>
      </c>
      <c r="Q36" s="312" t="e">
        <f t="shared" si="6"/>
        <v>#DIV/0!</v>
      </c>
      <c r="R36" s="312" t="e">
        <f t="shared" si="7"/>
        <v>#DIV/0!</v>
      </c>
      <c r="S36" s="312" t="e">
        <f t="shared" si="8"/>
        <v>#DIV/0!</v>
      </c>
      <c r="T36" s="312" t="e">
        <f t="shared" si="9"/>
        <v>#DIV/0!</v>
      </c>
      <c r="U36"/>
      <c r="V36" s="319" t="e">
        <f t="shared" si="10"/>
        <v>#DIV/0!</v>
      </c>
      <c r="W36" s="319" t="e">
        <f t="shared" si="11"/>
        <v>#DIV/0!</v>
      </c>
      <c r="X36" s="319" t="e">
        <f t="shared" si="12"/>
        <v>#DIV/0!</v>
      </c>
      <c r="Y36" s="319" t="e">
        <f t="shared" si="13"/>
        <v>#DIV/0!</v>
      </c>
      <c r="Z36" s="319" t="e">
        <f t="shared" si="14"/>
        <v>#DIV/0!</v>
      </c>
    </row>
    <row r="37" spans="1:26" ht="15.75">
      <c r="A37" s="186" t="str">
        <f>'Budget with Assumptions'!A37</f>
        <v>Instructional Equipment (non-computer)</v>
      </c>
      <c r="B37" s="24"/>
      <c r="C37" s="24"/>
      <c r="D37" s="103">
        <f>'Budget with Assumptions'!J37</f>
        <v>0</v>
      </c>
      <c r="E37" s="298"/>
      <c r="F37" s="103">
        <f>'Budget with Assumptions'!L37</f>
        <v>0</v>
      </c>
      <c r="G37" s="298"/>
      <c r="H37" s="103">
        <f>'Budget with Assumptions'!N37</f>
        <v>0</v>
      </c>
      <c r="I37" s="298"/>
      <c r="J37" s="103">
        <f>'Budget with Assumptions'!P37</f>
        <v>0</v>
      </c>
      <c r="K37" s="299"/>
      <c r="L37" s="103">
        <f>'Budget with Assumptions'!R37</f>
        <v>0</v>
      </c>
      <c r="M37" s="289"/>
      <c r="N37" s="103">
        <f>'Budget with Assumptions'!T37</f>
        <v>0</v>
      </c>
      <c r="O37"/>
      <c r="P37" s="312" t="e">
        <f t="shared" si="5"/>
        <v>#DIV/0!</v>
      </c>
      <c r="Q37" s="312" t="e">
        <f t="shared" si="6"/>
        <v>#DIV/0!</v>
      </c>
      <c r="R37" s="312" t="e">
        <f t="shared" si="7"/>
        <v>#DIV/0!</v>
      </c>
      <c r="S37" s="312" t="e">
        <f t="shared" si="8"/>
        <v>#DIV/0!</v>
      </c>
      <c r="T37" s="312" t="e">
        <f t="shared" si="9"/>
        <v>#DIV/0!</v>
      </c>
      <c r="U37"/>
      <c r="V37" s="319" t="e">
        <f t="shared" si="10"/>
        <v>#DIV/0!</v>
      </c>
      <c r="W37" s="319" t="e">
        <f t="shared" si="11"/>
        <v>#DIV/0!</v>
      </c>
      <c r="X37" s="319" t="e">
        <f t="shared" si="12"/>
        <v>#DIV/0!</v>
      </c>
      <c r="Y37" s="319" t="e">
        <f t="shared" si="13"/>
        <v>#DIV/0!</v>
      </c>
      <c r="Z37" s="319" t="e">
        <f t="shared" si="14"/>
        <v>#DIV/0!</v>
      </c>
    </row>
    <row r="38" spans="1:26" ht="15.75">
      <c r="A38" s="186" t="str">
        <f>'Budget with Assumptions'!A38</f>
        <v>Technology Equipment (e.g., computers, LAN, software, etc.)</v>
      </c>
      <c r="B38" s="24"/>
      <c r="C38" s="24"/>
      <c r="D38" s="103">
        <f>'Budget with Assumptions'!J38</f>
        <v>0</v>
      </c>
      <c r="E38" s="298"/>
      <c r="F38" s="103">
        <f>'Budget with Assumptions'!L38</f>
        <v>0</v>
      </c>
      <c r="G38" s="298"/>
      <c r="H38" s="103">
        <f>'Budget with Assumptions'!N38</f>
        <v>0</v>
      </c>
      <c r="I38" s="298"/>
      <c r="J38" s="103">
        <f>'Budget with Assumptions'!P38</f>
        <v>0</v>
      </c>
      <c r="K38" s="299"/>
      <c r="L38" s="103">
        <f>'Budget with Assumptions'!R38</f>
        <v>0</v>
      </c>
      <c r="M38" s="289"/>
      <c r="N38" s="103">
        <f>'Budget with Assumptions'!T38</f>
        <v>0</v>
      </c>
      <c r="O38"/>
      <c r="P38" s="312" t="e">
        <f t="shared" si="5"/>
        <v>#DIV/0!</v>
      </c>
      <c r="Q38" s="312" t="e">
        <f t="shared" si="6"/>
        <v>#DIV/0!</v>
      </c>
      <c r="R38" s="312" t="e">
        <f t="shared" si="7"/>
        <v>#DIV/0!</v>
      </c>
      <c r="S38" s="312" t="e">
        <f t="shared" si="8"/>
        <v>#DIV/0!</v>
      </c>
      <c r="T38" s="312" t="e">
        <f t="shared" si="9"/>
        <v>#DIV/0!</v>
      </c>
      <c r="U38"/>
      <c r="V38" s="319" t="e">
        <f t="shared" si="10"/>
        <v>#DIV/0!</v>
      </c>
      <c r="W38" s="319" t="e">
        <f t="shared" si="11"/>
        <v>#DIV/0!</v>
      </c>
      <c r="X38" s="319" t="e">
        <f t="shared" si="12"/>
        <v>#DIV/0!</v>
      </c>
      <c r="Y38" s="319" t="e">
        <f t="shared" si="13"/>
        <v>#DIV/0!</v>
      </c>
      <c r="Z38" s="319" t="e">
        <f t="shared" si="14"/>
        <v>#DIV/0!</v>
      </c>
    </row>
    <row r="39" spans="1:26" ht="15.75">
      <c r="A39" s="186" t="str">
        <f>'Budget with Assumptions'!A39</f>
        <v>Furniture</v>
      </c>
      <c r="B39" s="24"/>
      <c r="C39" s="24"/>
      <c r="D39" s="103">
        <f>'Budget with Assumptions'!J39</f>
        <v>0</v>
      </c>
      <c r="E39" s="298"/>
      <c r="F39" s="103">
        <f>'Budget with Assumptions'!L39</f>
        <v>0</v>
      </c>
      <c r="G39" s="298"/>
      <c r="H39" s="103">
        <f>'Budget with Assumptions'!N39</f>
        <v>0</v>
      </c>
      <c r="I39" s="298"/>
      <c r="J39" s="103">
        <f>'Budget with Assumptions'!P39</f>
        <v>0</v>
      </c>
      <c r="K39" s="299"/>
      <c r="L39" s="103">
        <f>'Budget with Assumptions'!R39</f>
        <v>0</v>
      </c>
      <c r="M39" s="289"/>
      <c r="N39" s="103">
        <f>'Budget with Assumptions'!T39</f>
        <v>0</v>
      </c>
      <c r="O39"/>
      <c r="P39" s="312" t="e">
        <f t="shared" si="5"/>
        <v>#DIV/0!</v>
      </c>
      <c r="Q39" s="312" t="e">
        <f t="shared" si="6"/>
        <v>#DIV/0!</v>
      </c>
      <c r="R39" s="312" t="e">
        <f t="shared" si="7"/>
        <v>#DIV/0!</v>
      </c>
      <c r="S39" s="312" t="e">
        <f t="shared" si="8"/>
        <v>#DIV/0!</v>
      </c>
      <c r="T39" s="312" t="e">
        <f t="shared" si="9"/>
        <v>#DIV/0!</v>
      </c>
      <c r="U39"/>
      <c r="V39" s="319" t="e">
        <f t="shared" si="10"/>
        <v>#DIV/0!</v>
      </c>
      <c r="W39" s="319" t="e">
        <f t="shared" si="11"/>
        <v>#DIV/0!</v>
      </c>
      <c r="X39" s="319" t="e">
        <f t="shared" si="12"/>
        <v>#DIV/0!</v>
      </c>
      <c r="Y39" s="319" t="e">
        <f t="shared" si="13"/>
        <v>#DIV/0!</v>
      </c>
      <c r="Z39" s="319" t="e">
        <f t="shared" si="14"/>
        <v>#DIV/0!</v>
      </c>
    </row>
    <row r="40" spans="1:26" ht="15.75">
      <c r="A40" s="186" t="str">
        <f>'Budget with Assumptions'!A40</f>
        <v>Technology Contracted Services</v>
      </c>
      <c r="B40" s="24"/>
      <c r="C40" s="24"/>
      <c r="D40" s="103">
        <f>'Budget with Assumptions'!J40</f>
        <v>0</v>
      </c>
      <c r="E40" s="298"/>
      <c r="F40" s="103">
        <f>'Budget with Assumptions'!L40</f>
        <v>0</v>
      </c>
      <c r="G40" s="298"/>
      <c r="H40" s="103">
        <f>'Budget with Assumptions'!N40</f>
        <v>0</v>
      </c>
      <c r="I40" s="298"/>
      <c r="J40" s="103">
        <f>'Budget with Assumptions'!P40</f>
        <v>0</v>
      </c>
      <c r="K40" s="299"/>
      <c r="L40" s="103">
        <f>'Budget with Assumptions'!R40</f>
        <v>0</v>
      </c>
      <c r="M40" s="289"/>
      <c r="N40" s="103">
        <f>'Budget with Assumptions'!T40</f>
        <v>0</v>
      </c>
      <c r="O40"/>
      <c r="P40" s="312" t="e">
        <f t="shared" si="5"/>
        <v>#DIV/0!</v>
      </c>
      <c r="Q40" s="312" t="e">
        <f t="shared" si="6"/>
        <v>#DIV/0!</v>
      </c>
      <c r="R40" s="312" t="e">
        <f t="shared" si="7"/>
        <v>#DIV/0!</v>
      </c>
      <c r="S40" s="312" t="e">
        <f t="shared" si="8"/>
        <v>#DIV/0!</v>
      </c>
      <c r="T40" s="312" t="e">
        <f t="shared" si="9"/>
        <v>#DIV/0!</v>
      </c>
      <c r="U40"/>
      <c r="V40" s="319" t="e">
        <f t="shared" si="10"/>
        <v>#DIV/0!</v>
      </c>
      <c r="W40" s="319" t="e">
        <f t="shared" si="11"/>
        <v>#DIV/0!</v>
      </c>
      <c r="X40" s="319" t="e">
        <f t="shared" si="12"/>
        <v>#DIV/0!</v>
      </c>
      <c r="Y40" s="319" t="e">
        <f t="shared" si="13"/>
        <v>#DIV/0!</v>
      </c>
      <c r="Z40" s="319" t="e">
        <f t="shared" si="14"/>
        <v>#DIV/0!</v>
      </c>
    </row>
    <row r="41" spans="1:26" ht="15.75">
      <c r="A41" s="186" t="str">
        <f>'Budget with Assumptions'!A41</f>
        <v>Technology Leases</v>
      </c>
      <c r="B41" s="24"/>
      <c r="C41" s="24"/>
      <c r="D41" s="103">
        <f>'Budget with Assumptions'!J41</f>
        <v>0</v>
      </c>
      <c r="E41" s="298"/>
      <c r="F41" s="103">
        <f>'Budget with Assumptions'!L41</f>
        <v>0</v>
      </c>
      <c r="G41" s="298"/>
      <c r="H41" s="103">
        <f>'Budget with Assumptions'!N41</f>
        <v>0</v>
      </c>
      <c r="I41" s="298"/>
      <c r="J41" s="103">
        <f>'Budget with Assumptions'!P41</f>
        <v>0</v>
      </c>
      <c r="K41" s="299"/>
      <c r="L41" s="103">
        <f>'Budget with Assumptions'!R41</f>
        <v>0</v>
      </c>
      <c r="M41" s="289"/>
      <c r="N41" s="103">
        <f>'Budget with Assumptions'!T41</f>
        <v>0</v>
      </c>
      <c r="O41"/>
      <c r="P41" s="312" t="e">
        <f t="shared" si="5"/>
        <v>#DIV/0!</v>
      </c>
      <c r="Q41" s="312" t="e">
        <f t="shared" si="6"/>
        <v>#DIV/0!</v>
      </c>
      <c r="R41" s="312" t="e">
        <f t="shared" si="7"/>
        <v>#DIV/0!</v>
      </c>
      <c r="S41" s="312" t="e">
        <f t="shared" si="8"/>
        <v>#DIV/0!</v>
      </c>
      <c r="T41" s="312" t="e">
        <f t="shared" si="9"/>
        <v>#DIV/0!</v>
      </c>
      <c r="U41"/>
      <c r="V41" s="319" t="e">
        <f t="shared" si="10"/>
        <v>#DIV/0!</v>
      </c>
      <c r="W41" s="319" t="e">
        <f t="shared" si="11"/>
        <v>#DIV/0!</v>
      </c>
      <c r="X41" s="319" t="e">
        <f t="shared" si="12"/>
        <v>#DIV/0!</v>
      </c>
      <c r="Y41" s="319" t="e">
        <f t="shared" si="13"/>
        <v>#DIV/0!</v>
      </c>
      <c r="Z41" s="319" t="e">
        <f t="shared" si="14"/>
        <v>#DIV/0!</v>
      </c>
    </row>
    <row r="42" spans="1:26" ht="15.75">
      <c r="A42" s="186" t="str">
        <f>'Budget with Assumptions'!A42</f>
        <v>Extracurricular Expenses</v>
      </c>
      <c r="B42" s="24"/>
      <c r="C42" s="24"/>
      <c r="D42" s="103">
        <f>'Budget with Assumptions'!J42</f>
        <v>0</v>
      </c>
      <c r="E42" s="298"/>
      <c r="F42" s="103">
        <f>'Budget with Assumptions'!L42</f>
        <v>0</v>
      </c>
      <c r="G42" s="298"/>
      <c r="H42" s="103">
        <f>'Budget with Assumptions'!N42</f>
        <v>0</v>
      </c>
      <c r="I42" s="298"/>
      <c r="J42" s="103">
        <f>'Budget with Assumptions'!P42</f>
        <v>0</v>
      </c>
      <c r="K42" s="299"/>
      <c r="L42" s="103">
        <f>'Budget with Assumptions'!R42</f>
        <v>0</v>
      </c>
      <c r="M42" s="289"/>
      <c r="N42" s="103">
        <f>'Budget with Assumptions'!T42</f>
        <v>0</v>
      </c>
      <c r="O42"/>
      <c r="P42" s="312" t="e">
        <f t="shared" si="5"/>
        <v>#DIV/0!</v>
      </c>
      <c r="Q42" s="312" t="e">
        <f t="shared" si="6"/>
        <v>#DIV/0!</v>
      </c>
      <c r="R42" s="312" t="e">
        <f t="shared" si="7"/>
        <v>#DIV/0!</v>
      </c>
      <c r="S42" s="312" t="e">
        <f t="shared" si="8"/>
        <v>#DIV/0!</v>
      </c>
      <c r="T42" s="312" t="e">
        <f t="shared" si="9"/>
        <v>#DIV/0!</v>
      </c>
      <c r="U42"/>
      <c r="V42" s="319" t="e">
        <f t="shared" si="10"/>
        <v>#DIV/0!</v>
      </c>
      <c r="W42" s="319" t="e">
        <f t="shared" si="11"/>
        <v>#DIV/0!</v>
      </c>
      <c r="X42" s="319" t="e">
        <f t="shared" si="12"/>
        <v>#DIV/0!</v>
      </c>
      <c r="Y42" s="319" t="e">
        <f t="shared" si="13"/>
        <v>#DIV/0!</v>
      </c>
      <c r="Z42" s="319" t="e">
        <f t="shared" si="14"/>
        <v>#DIV/0!</v>
      </c>
    </row>
    <row r="43" spans="1:26" ht="15.75">
      <c r="A43" s="186" t="str">
        <f>'Budget with Assumptions'!A43</f>
        <v>Misc. Outside Services (i.e., Consultants, non-employee compensation)</v>
      </c>
      <c r="B43" s="24"/>
      <c r="C43" s="24"/>
      <c r="D43" s="103">
        <f>'Budget with Assumptions'!J43</f>
        <v>0</v>
      </c>
      <c r="E43" s="298"/>
      <c r="F43" s="103">
        <f>'Budget with Assumptions'!L43</f>
        <v>0</v>
      </c>
      <c r="G43" s="298"/>
      <c r="H43" s="103">
        <f>'Budget with Assumptions'!N43</f>
        <v>0</v>
      </c>
      <c r="I43" s="298"/>
      <c r="J43" s="103">
        <f>'Budget with Assumptions'!P43</f>
        <v>0</v>
      </c>
      <c r="K43" s="299"/>
      <c r="L43" s="103">
        <f>'Budget with Assumptions'!R43</f>
        <v>0</v>
      </c>
      <c r="M43" s="289"/>
      <c r="N43" s="103">
        <f>'Budget with Assumptions'!T43</f>
        <v>0</v>
      </c>
      <c r="O43"/>
      <c r="P43" s="312" t="e">
        <f t="shared" si="5"/>
        <v>#DIV/0!</v>
      </c>
      <c r="Q43" s="312" t="e">
        <f t="shared" si="6"/>
        <v>#DIV/0!</v>
      </c>
      <c r="R43" s="312" t="e">
        <f t="shared" si="7"/>
        <v>#DIV/0!</v>
      </c>
      <c r="S43" s="312" t="e">
        <f t="shared" si="8"/>
        <v>#DIV/0!</v>
      </c>
      <c r="T43" s="312" t="e">
        <f t="shared" si="9"/>
        <v>#DIV/0!</v>
      </c>
      <c r="U43"/>
      <c r="V43" s="319" t="e">
        <f t="shared" si="10"/>
        <v>#DIV/0!</v>
      </c>
      <c r="W43" s="319" t="e">
        <f t="shared" si="11"/>
        <v>#DIV/0!</v>
      </c>
      <c r="X43" s="319" t="e">
        <f t="shared" si="12"/>
        <v>#DIV/0!</v>
      </c>
      <c r="Y43" s="319" t="e">
        <f t="shared" si="13"/>
        <v>#DIV/0!</v>
      </c>
      <c r="Z43" s="319" t="e">
        <f t="shared" si="14"/>
        <v>#DIV/0!</v>
      </c>
    </row>
    <row r="44" spans="1:26" ht="31.5" hidden="1">
      <c r="A44" s="271" t="str">
        <f>'Budget with Assumptions'!A44</f>
        <v>Special Education Contracted Clinician Services that are Reimbursable under CPS's policy (from Contractual Clinician Worksheet)</v>
      </c>
      <c r="B44" s="24"/>
      <c r="C44" s="24"/>
      <c r="D44" s="103">
        <f>'Budget with Assumptions'!J44</f>
        <v>0</v>
      </c>
      <c r="E44" s="298"/>
      <c r="F44" s="103">
        <f>'Budget with Assumptions'!L44</f>
        <v>0</v>
      </c>
      <c r="G44" s="298"/>
      <c r="H44" s="103">
        <f>'Budget with Assumptions'!N44</f>
        <v>0</v>
      </c>
      <c r="I44" s="298"/>
      <c r="J44" s="103">
        <f>'Budget with Assumptions'!P44</f>
        <v>0</v>
      </c>
      <c r="K44" s="299"/>
      <c r="L44" s="103">
        <f>'Budget with Assumptions'!R44</f>
        <v>0</v>
      </c>
      <c r="M44" s="289"/>
      <c r="N44" s="103">
        <f>'Budget with Assumptions'!T44</f>
        <v>0</v>
      </c>
      <c r="O44"/>
      <c r="P44" s="312" t="e">
        <f t="shared" si="5"/>
        <v>#DIV/0!</v>
      </c>
      <c r="Q44" s="312" t="e">
        <f t="shared" si="6"/>
        <v>#DIV/0!</v>
      </c>
      <c r="R44" s="312" t="e">
        <f t="shared" si="7"/>
        <v>#DIV/0!</v>
      </c>
      <c r="S44" s="312" t="e">
        <f t="shared" si="8"/>
        <v>#DIV/0!</v>
      </c>
      <c r="T44" s="312" t="e">
        <f t="shared" si="9"/>
        <v>#DIV/0!</v>
      </c>
      <c r="U44"/>
      <c r="V44" s="319" t="e">
        <f t="shared" si="10"/>
        <v>#DIV/0!</v>
      </c>
      <c r="W44" s="319" t="e">
        <f t="shared" si="11"/>
        <v>#DIV/0!</v>
      </c>
      <c r="X44" s="319" t="e">
        <f t="shared" si="12"/>
        <v>#DIV/0!</v>
      </c>
      <c r="Y44" s="319" t="e">
        <f t="shared" si="13"/>
        <v>#DIV/0!</v>
      </c>
      <c r="Z44" s="319" t="e">
        <f t="shared" si="14"/>
        <v>#DIV/0!</v>
      </c>
    </row>
    <row r="45" spans="1:26" ht="15.75">
      <c r="A45" s="186" t="str">
        <f>'Budget with Assumptions'!A45</f>
        <v>Special Education Expenses that will NOT be reimbursed by CPS</v>
      </c>
      <c r="B45" s="24"/>
      <c r="C45" s="24"/>
      <c r="D45" s="103">
        <f>'Budget with Assumptions'!J45</f>
        <v>0</v>
      </c>
      <c r="E45" s="298"/>
      <c r="F45" s="103">
        <f>'Budget with Assumptions'!L45</f>
        <v>0</v>
      </c>
      <c r="G45" s="298"/>
      <c r="H45" s="103">
        <f>'Budget with Assumptions'!N45</f>
        <v>0</v>
      </c>
      <c r="I45" s="298"/>
      <c r="J45" s="103">
        <f>'Budget with Assumptions'!P45</f>
        <v>0</v>
      </c>
      <c r="K45" s="299"/>
      <c r="L45" s="103">
        <f>'Budget with Assumptions'!R45</f>
        <v>0</v>
      </c>
      <c r="M45" s="289"/>
      <c r="N45" s="103">
        <f>'Budget with Assumptions'!T45</f>
        <v>0</v>
      </c>
      <c r="O45"/>
      <c r="P45" s="312" t="e">
        <f t="shared" si="5"/>
        <v>#DIV/0!</v>
      </c>
      <c r="Q45" s="312" t="e">
        <f t="shared" si="6"/>
        <v>#DIV/0!</v>
      </c>
      <c r="R45" s="312" t="e">
        <f t="shared" si="7"/>
        <v>#DIV/0!</v>
      </c>
      <c r="S45" s="312" t="e">
        <f t="shared" si="8"/>
        <v>#DIV/0!</v>
      </c>
      <c r="T45" s="312" t="e">
        <f t="shared" si="9"/>
        <v>#DIV/0!</v>
      </c>
      <c r="U45"/>
      <c r="V45" s="319" t="e">
        <f t="shared" si="10"/>
        <v>#DIV/0!</v>
      </c>
      <c r="W45" s="319" t="e">
        <f t="shared" si="11"/>
        <v>#DIV/0!</v>
      </c>
      <c r="X45" s="319" t="e">
        <f t="shared" si="12"/>
        <v>#DIV/0!</v>
      </c>
      <c r="Y45" s="319" t="e">
        <f t="shared" si="13"/>
        <v>#DIV/0!</v>
      </c>
      <c r="Z45" s="319" t="e">
        <f t="shared" si="14"/>
        <v>#DIV/0!</v>
      </c>
    </row>
    <row r="46" spans="1:26" ht="15.75">
      <c r="A46" s="186" t="str">
        <f>'Budget with Assumptions'!A46</f>
        <v>Contracted Substitute Teachers</v>
      </c>
      <c r="B46" s="24"/>
      <c r="C46" s="24"/>
      <c r="D46" s="103">
        <f>'Budget with Assumptions'!J46</f>
        <v>0</v>
      </c>
      <c r="E46" s="298"/>
      <c r="F46" s="103">
        <f>'Budget with Assumptions'!L46</f>
        <v>0</v>
      </c>
      <c r="G46" s="298"/>
      <c r="H46" s="103">
        <f>'Budget with Assumptions'!N46</f>
        <v>0</v>
      </c>
      <c r="I46" s="298"/>
      <c r="J46" s="103">
        <f>'Budget with Assumptions'!P46</f>
        <v>0</v>
      </c>
      <c r="K46" s="299"/>
      <c r="L46" s="103">
        <f>'Budget with Assumptions'!R46</f>
        <v>0</v>
      </c>
      <c r="M46" s="289"/>
      <c r="N46" s="103">
        <f>'Budget with Assumptions'!T46</f>
        <v>0</v>
      </c>
      <c r="O46"/>
      <c r="P46" s="312" t="e">
        <f t="shared" si="5"/>
        <v>#DIV/0!</v>
      </c>
      <c r="Q46" s="312" t="e">
        <f t="shared" si="6"/>
        <v>#DIV/0!</v>
      </c>
      <c r="R46" s="312" t="e">
        <f t="shared" si="7"/>
        <v>#DIV/0!</v>
      </c>
      <c r="S46" s="312" t="e">
        <f t="shared" si="8"/>
        <v>#DIV/0!</v>
      </c>
      <c r="T46" s="312" t="e">
        <f t="shared" si="9"/>
        <v>#DIV/0!</v>
      </c>
      <c r="U46"/>
      <c r="V46" s="319" t="e">
        <f t="shared" si="10"/>
        <v>#DIV/0!</v>
      </c>
      <c r="W46" s="319" t="e">
        <f t="shared" si="11"/>
        <v>#DIV/0!</v>
      </c>
      <c r="X46" s="319" t="e">
        <f t="shared" si="12"/>
        <v>#DIV/0!</v>
      </c>
      <c r="Y46" s="319" t="e">
        <f t="shared" si="13"/>
        <v>#DIV/0!</v>
      </c>
      <c r="Z46" s="319" t="e">
        <f t="shared" si="14"/>
        <v>#DIV/0!</v>
      </c>
    </row>
    <row r="47" spans="1:26" ht="15.75">
      <c r="A47" s="186" t="str">
        <f>'Budget with Assumptions'!A47</f>
        <v>Transportation Services</v>
      </c>
      <c r="B47" s="24"/>
      <c r="C47" s="24"/>
      <c r="D47" s="103">
        <f>'Budget with Assumptions'!J47</f>
        <v>0</v>
      </c>
      <c r="E47" s="298"/>
      <c r="F47" s="103">
        <f>'Budget with Assumptions'!L47</f>
        <v>0</v>
      </c>
      <c r="G47" s="298"/>
      <c r="H47" s="103">
        <f>'Budget with Assumptions'!N47</f>
        <v>0</v>
      </c>
      <c r="I47" s="298"/>
      <c r="J47" s="103">
        <f>'Budget with Assumptions'!P47</f>
        <v>0</v>
      </c>
      <c r="K47" s="299"/>
      <c r="L47" s="103">
        <f>'Budget with Assumptions'!R47</f>
        <v>0</v>
      </c>
      <c r="M47" s="289"/>
      <c r="N47" s="103">
        <f>'Budget with Assumptions'!T47</f>
        <v>0</v>
      </c>
      <c r="O47"/>
      <c r="P47" s="312" t="e">
        <f t="shared" si="5"/>
        <v>#DIV/0!</v>
      </c>
      <c r="Q47" s="312" t="e">
        <f t="shared" si="6"/>
        <v>#DIV/0!</v>
      </c>
      <c r="R47" s="312" t="e">
        <f t="shared" si="7"/>
        <v>#DIV/0!</v>
      </c>
      <c r="S47" s="312" t="e">
        <f t="shared" si="8"/>
        <v>#DIV/0!</v>
      </c>
      <c r="T47" s="312" t="e">
        <f t="shared" si="9"/>
        <v>#DIV/0!</v>
      </c>
      <c r="U47"/>
      <c r="V47" s="319" t="e">
        <f t="shared" si="10"/>
        <v>#DIV/0!</v>
      </c>
      <c r="W47" s="319" t="e">
        <f t="shared" si="11"/>
        <v>#DIV/0!</v>
      </c>
      <c r="X47" s="319" t="e">
        <f t="shared" si="12"/>
        <v>#DIV/0!</v>
      </c>
      <c r="Y47" s="319" t="e">
        <f t="shared" si="13"/>
        <v>#DIV/0!</v>
      </c>
      <c r="Z47" s="319" t="e">
        <f t="shared" si="14"/>
        <v>#DIV/0!</v>
      </c>
    </row>
    <row r="48" spans="1:26" ht="15.75">
      <c r="A48" s="186">
        <f>'Budget with Assumptions'!A48</f>
        <v>0</v>
      </c>
      <c r="B48" s="24"/>
      <c r="C48" s="24"/>
      <c r="D48" s="103">
        <f>'Budget with Assumptions'!J48</f>
        <v>0</v>
      </c>
      <c r="E48" s="298"/>
      <c r="F48" s="103">
        <f>'Budget with Assumptions'!L48</f>
        <v>0</v>
      </c>
      <c r="G48" s="298"/>
      <c r="H48" s="103">
        <f>'Budget with Assumptions'!N48</f>
        <v>0</v>
      </c>
      <c r="I48" s="298"/>
      <c r="J48" s="103">
        <f>'Budget with Assumptions'!P48</f>
        <v>0</v>
      </c>
      <c r="K48" s="299"/>
      <c r="L48" s="103">
        <f>'Budget with Assumptions'!R48</f>
        <v>0</v>
      </c>
      <c r="M48" s="289"/>
      <c r="N48" s="103">
        <f>'Budget with Assumptions'!T48</f>
        <v>0</v>
      </c>
      <c r="O48"/>
      <c r="P48" s="312" t="e">
        <f t="shared" si="5"/>
        <v>#DIV/0!</v>
      </c>
      <c r="Q48" s="312" t="e">
        <f t="shared" si="6"/>
        <v>#DIV/0!</v>
      </c>
      <c r="R48" s="312" t="e">
        <f t="shared" si="7"/>
        <v>#DIV/0!</v>
      </c>
      <c r="S48" s="312" t="e">
        <f t="shared" si="8"/>
        <v>#DIV/0!</v>
      </c>
      <c r="T48" s="312" t="e">
        <f t="shared" si="9"/>
        <v>#DIV/0!</v>
      </c>
      <c r="U48"/>
      <c r="V48" s="319" t="e">
        <f t="shared" si="10"/>
        <v>#DIV/0!</v>
      </c>
      <c r="W48" s="319" t="e">
        <f t="shared" si="11"/>
        <v>#DIV/0!</v>
      </c>
      <c r="X48" s="319" t="e">
        <f t="shared" si="12"/>
        <v>#DIV/0!</v>
      </c>
      <c r="Y48" s="319" t="e">
        <f t="shared" si="13"/>
        <v>#DIV/0!</v>
      </c>
      <c r="Z48" s="319" t="e">
        <f t="shared" si="14"/>
        <v>#DIV/0!</v>
      </c>
    </row>
    <row r="49" spans="1:26" ht="15.75">
      <c r="A49" s="186">
        <f>'Budget with Assumptions'!A49</f>
        <v>0</v>
      </c>
      <c r="B49" s="24"/>
      <c r="C49" s="24"/>
      <c r="D49" s="103">
        <f>'Budget with Assumptions'!J49</f>
        <v>0</v>
      </c>
      <c r="E49" s="298"/>
      <c r="F49" s="103">
        <f>'Budget with Assumptions'!L49</f>
        <v>0</v>
      </c>
      <c r="G49" s="298"/>
      <c r="H49" s="103">
        <f>'Budget with Assumptions'!N49</f>
        <v>0</v>
      </c>
      <c r="I49" s="298"/>
      <c r="J49" s="103">
        <f>'Budget with Assumptions'!P49</f>
        <v>0</v>
      </c>
      <c r="K49" s="299"/>
      <c r="L49" s="103">
        <f>'Budget with Assumptions'!R49</f>
        <v>0</v>
      </c>
      <c r="M49" s="289"/>
      <c r="N49" s="103">
        <f>'Budget with Assumptions'!T49</f>
        <v>0</v>
      </c>
      <c r="O49"/>
      <c r="P49" s="312" t="e">
        <f t="shared" si="5"/>
        <v>#DIV/0!</v>
      </c>
      <c r="Q49" s="312" t="e">
        <f t="shared" si="6"/>
        <v>#DIV/0!</v>
      </c>
      <c r="R49" s="312" t="e">
        <f t="shared" si="7"/>
        <v>#DIV/0!</v>
      </c>
      <c r="S49" s="312" t="e">
        <f t="shared" si="8"/>
        <v>#DIV/0!</v>
      </c>
      <c r="T49" s="312" t="e">
        <f t="shared" si="9"/>
        <v>#DIV/0!</v>
      </c>
      <c r="U49"/>
      <c r="V49" s="319" t="e">
        <f t="shared" si="10"/>
        <v>#DIV/0!</v>
      </c>
      <c r="W49" s="319" t="e">
        <f t="shared" si="11"/>
        <v>#DIV/0!</v>
      </c>
      <c r="X49" s="319" t="e">
        <f t="shared" si="12"/>
        <v>#DIV/0!</v>
      </c>
      <c r="Y49" s="319" t="e">
        <f t="shared" si="13"/>
        <v>#DIV/0!</v>
      </c>
      <c r="Z49" s="319" t="e">
        <f t="shared" si="14"/>
        <v>#DIV/0!</v>
      </c>
    </row>
    <row r="50" spans="1:26" ht="15.75">
      <c r="A50" s="186">
        <f>'Budget with Assumptions'!A50</f>
        <v>0</v>
      </c>
      <c r="B50" s="24"/>
      <c r="C50" s="24"/>
      <c r="D50" s="103">
        <f>'Budget with Assumptions'!J50</f>
        <v>0</v>
      </c>
      <c r="E50" s="298"/>
      <c r="F50" s="103">
        <f>'Budget with Assumptions'!L50</f>
        <v>0</v>
      </c>
      <c r="G50" s="298"/>
      <c r="H50" s="103">
        <f>'Budget with Assumptions'!N50</f>
        <v>0</v>
      </c>
      <c r="I50" s="298"/>
      <c r="J50" s="103">
        <f>'Budget with Assumptions'!P50</f>
        <v>0</v>
      </c>
      <c r="K50" s="299"/>
      <c r="L50" s="103">
        <f>'Budget with Assumptions'!R50</f>
        <v>0</v>
      </c>
      <c r="M50" s="289"/>
      <c r="N50" s="103">
        <f>'Budget with Assumptions'!T50</f>
        <v>0</v>
      </c>
      <c r="O50"/>
      <c r="P50" s="312" t="e">
        <f t="shared" si="5"/>
        <v>#DIV/0!</v>
      </c>
      <c r="Q50" s="312" t="e">
        <f t="shared" si="6"/>
        <v>#DIV/0!</v>
      </c>
      <c r="R50" s="312" t="e">
        <f t="shared" si="7"/>
        <v>#DIV/0!</v>
      </c>
      <c r="S50" s="312" t="e">
        <f t="shared" si="8"/>
        <v>#DIV/0!</v>
      </c>
      <c r="T50" s="312" t="e">
        <f t="shared" si="9"/>
        <v>#DIV/0!</v>
      </c>
      <c r="U50"/>
      <c r="V50" s="319" t="e">
        <f t="shared" si="10"/>
        <v>#DIV/0!</v>
      </c>
      <c r="W50" s="319" t="e">
        <f t="shared" si="11"/>
        <v>#DIV/0!</v>
      </c>
      <c r="X50" s="319" t="e">
        <f t="shared" si="12"/>
        <v>#DIV/0!</v>
      </c>
      <c r="Y50" s="319" t="e">
        <f t="shared" si="13"/>
        <v>#DIV/0!</v>
      </c>
      <c r="Z50" s="319" t="e">
        <f t="shared" si="14"/>
        <v>#DIV/0!</v>
      </c>
    </row>
    <row r="51" spans="1:26" ht="15.75">
      <c r="A51" s="186">
        <f>'Budget with Assumptions'!A51</f>
        <v>0</v>
      </c>
      <c r="B51" s="24"/>
      <c r="C51" s="24"/>
      <c r="D51" s="103">
        <f>'Budget with Assumptions'!J51</f>
        <v>0</v>
      </c>
      <c r="E51" s="298"/>
      <c r="F51" s="103">
        <f>'Budget with Assumptions'!L51</f>
        <v>0</v>
      </c>
      <c r="G51" s="298"/>
      <c r="H51" s="103">
        <f>'Budget with Assumptions'!N51</f>
        <v>0</v>
      </c>
      <c r="I51" s="298"/>
      <c r="J51" s="103">
        <f>'Budget with Assumptions'!P51</f>
        <v>0</v>
      </c>
      <c r="K51" s="299"/>
      <c r="L51" s="103">
        <f>'Budget with Assumptions'!R51</f>
        <v>0</v>
      </c>
      <c r="M51" s="289"/>
      <c r="N51" s="103">
        <f>'Budget with Assumptions'!T51</f>
        <v>0</v>
      </c>
      <c r="O51"/>
      <c r="P51" s="312" t="e">
        <f t="shared" si="5"/>
        <v>#DIV/0!</v>
      </c>
      <c r="Q51" s="312" t="e">
        <f t="shared" si="6"/>
        <v>#DIV/0!</v>
      </c>
      <c r="R51" s="312" t="e">
        <f t="shared" si="7"/>
        <v>#DIV/0!</v>
      </c>
      <c r="S51" s="312" t="e">
        <f t="shared" si="8"/>
        <v>#DIV/0!</v>
      </c>
      <c r="T51" s="312" t="e">
        <f t="shared" si="9"/>
        <v>#DIV/0!</v>
      </c>
      <c r="U51"/>
      <c r="V51" s="319" t="e">
        <f t="shared" si="10"/>
        <v>#DIV/0!</v>
      </c>
      <c r="W51" s="319" t="e">
        <f t="shared" si="11"/>
        <v>#DIV/0!</v>
      </c>
      <c r="X51" s="319" t="e">
        <f t="shared" si="12"/>
        <v>#DIV/0!</v>
      </c>
      <c r="Y51" s="319" t="e">
        <f t="shared" si="13"/>
        <v>#DIV/0!</v>
      </c>
      <c r="Z51" s="319" t="e">
        <f t="shared" si="14"/>
        <v>#DIV/0!</v>
      </c>
    </row>
    <row r="52" spans="1:26" ht="15.75">
      <c r="A52" s="186">
        <f>'Budget with Assumptions'!A52</f>
        <v>0</v>
      </c>
      <c r="B52" s="24"/>
      <c r="C52" s="24"/>
      <c r="D52" s="103">
        <f>'Budget with Assumptions'!J52</f>
        <v>0</v>
      </c>
      <c r="E52" s="298"/>
      <c r="F52" s="103">
        <f>'Budget with Assumptions'!L52</f>
        <v>0</v>
      </c>
      <c r="G52" s="298"/>
      <c r="H52" s="103">
        <f>'Budget with Assumptions'!N52</f>
        <v>0</v>
      </c>
      <c r="I52" s="298"/>
      <c r="J52" s="103">
        <f>'Budget with Assumptions'!P52</f>
        <v>0</v>
      </c>
      <c r="K52" s="299"/>
      <c r="L52" s="103">
        <f>'Budget with Assumptions'!R52</f>
        <v>0</v>
      </c>
      <c r="M52" s="289"/>
      <c r="N52" s="103">
        <f>'Budget with Assumptions'!T52</f>
        <v>0</v>
      </c>
      <c r="O52"/>
      <c r="P52" s="312" t="e">
        <f t="shared" si="5"/>
        <v>#DIV/0!</v>
      </c>
      <c r="Q52" s="312" t="e">
        <f t="shared" si="6"/>
        <v>#DIV/0!</v>
      </c>
      <c r="R52" s="312" t="e">
        <f t="shared" si="7"/>
        <v>#DIV/0!</v>
      </c>
      <c r="S52" s="312" t="e">
        <f t="shared" si="8"/>
        <v>#DIV/0!</v>
      </c>
      <c r="T52" s="312" t="e">
        <f t="shared" si="9"/>
        <v>#DIV/0!</v>
      </c>
      <c r="U52"/>
      <c r="V52" s="319" t="e">
        <f t="shared" si="10"/>
        <v>#DIV/0!</v>
      </c>
      <c r="W52" s="319" t="e">
        <f t="shared" si="11"/>
        <v>#DIV/0!</v>
      </c>
      <c r="X52" s="319" t="e">
        <f t="shared" si="12"/>
        <v>#DIV/0!</v>
      </c>
      <c r="Y52" s="319" t="e">
        <f t="shared" si="13"/>
        <v>#DIV/0!</v>
      </c>
      <c r="Z52" s="319" t="e">
        <f t="shared" si="14"/>
        <v>#DIV/0!</v>
      </c>
    </row>
    <row r="53" spans="1:26" ht="15.75">
      <c r="A53" s="186">
        <f>'Budget with Assumptions'!A53</f>
        <v>0</v>
      </c>
      <c r="B53" s="24"/>
      <c r="C53" s="24"/>
      <c r="D53" s="103">
        <f>'Budget with Assumptions'!J53</f>
        <v>0</v>
      </c>
      <c r="E53" s="298"/>
      <c r="F53" s="103">
        <f>'Budget with Assumptions'!L53</f>
        <v>0</v>
      </c>
      <c r="G53" s="298"/>
      <c r="H53" s="103">
        <f>'Budget with Assumptions'!N53</f>
        <v>0</v>
      </c>
      <c r="I53" s="298"/>
      <c r="J53" s="103">
        <f>'Budget with Assumptions'!P53</f>
        <v>0</v>
      </c>
      <c r="K53" s="299"/>
      <c r="L53" s="103">
        <f>'Budget with Assumptions'!R53</f>
        <v>0</v>
      </c>
      <c r="M53" s="289"/>
      <c r="N53" s="103">
        <f>'Budget with Assumptions'!T53</f>
        <v>0</v>
      </c>
      <c r="O53"/>
      <c r="P53" s="312" t="e">
        <f t="shared" si="5"/>
        <v>#DIV/0!</v>
      </c>
      <c r="Q53" s="312" t="e">
        <f t="shared" si="6"/>
        <v>#DIV/0!</v>
      </c>
      <c r="R53" s="312" t="e">
        <f t="shared" si="7"/>
        <v>#DIV/0!</v>
      </c>
      <c r="S53" s="312" t="e">
        <f t="shared" si="8"/>
        <v>#DIV/0!</v>
      </c>
      <c r="T53" s="312" t="e">
        <f t="shared" si="9"/>
        <v>#DIV/0!</v>
      </c>
      <c r="U53"/>
      <c r="V53" s="319" t="e">
        <f t="shared" si="10"/>
        <v>#DIV/0!</v>
      </c>
      <c r="W53" s="319" t="e">
        <f t="shared" si="11"/>
        <v>#DIV/0!</v>
      </c>
      <c r="X53" s="319" t="e">
        <f t="shared" si="12"/>
        <v>#DIV/0!</v>
      </c>
      <c r="Y53" s="319" t="e">
        <f t="shared" si="13"/>
        <v>#DIV/0!</v>
      </c>
      <c r="Z53" s="319" t="e">
        <f t="shared" si="14"/>
        <v>#DIV/0!</v>
      </c>
    </row>
    <row r="54" spans="1:26" ht="15.75">
      <c r="A54" s="186">
        <f>'Budget with Assumptions'!A54</f>
        <v>0</v>
      </c>
      <c r="B54" s="24"/>
      <c r="C54" s="24"/>
      <c r="D54" s="103">
        <f>'Budget with Assumptions'!J54</f>
        <v>0</v>
      </c>
      <c r="E54" s="298"/>
      <c r="F54" s="103">
        <f>'Budget with Assumptions'!L54</f>
        <v>0</v>
      </c>
      <c r="G54" s="298"/>
      <c r="H54" s="103">
        <f>'Budget with Assumptions'!N54</f>
        <v>0</v>
      </c>
      <c r="I54" s="298"/>
      <c r="J54" s="103">
        <f>'Budget with Assumptions'!P54</f>
        <v>0</v>
      </c>
      <c r="K54" s="299"/>
      <c r="L54" s="103">
        <f>'Budget with Assumptions'!R54</f>
        <v>0</v>
      </c>
      <c r="M54" s="289"/>
      <c r="N54" s="103">
        <f>'Budget with Assumptions'!T54</f>
        <v>0</v>
      </c>
      <c r="O54"/>
      <c r="P54" s="312" t="e">
        <f t="shared" si="5"/>
        <v>#DIV/0!</v>
      </c>
      <c r="Q54" s="312" t="e">
        <f t="shared" si="6"/>
        <v>#DIV/0!</v>
      </c>
      <c r="R54" s="312" t="e">
        <f t="shared" si="7"/>
        <v>#DIV/0!</v>
      </c>
      <c r="S54" s="312" t="e">
        <f t="shared" si="8"/>
        <v>#DIV/0!</v>
      </c>
      <c r="T54" s="312" t="e">
        <f t="shared" si="9"/>
        <v>#DIV/0!</v>
      </c>
      <c r="U54"/>
      <c r="V54" s="319" t="e">
        <f t="shared" si="10"/>
        <v>#DIV/0!</v>
      </c>
      <c r="W54" s="319" t="e">
        <f t="shared" si="11"/>
        <v>#DIV/0!</v>
      </c>
      <c r="X54" s="319" t="e">
        <f t="shared" si="12"/>
        <v>#DIV/0!</v>
      </c>
      <c r="Y54" s="319" t="e">
        <f t="shared" si="13"/>
        <v>#DIV/0!</v>
      </c>
      <c r="Z54" s="319" t="e">
        <f t="shared" si="14"/>
        <v>#DIV/0!</v>
      </c>
    </row>
    <row r="55" spans="1:26" ht="15.75">
      <c r="A55" s="186">
        <f>'Budget with Assumptions'!A55</f>
        <v>0</v>
      </c>
      <c r="B55" s="24"/>
      <c r="C55" s="24"/>
      <c r="D55" s="103">
        <f>'Budget with Assumptions'!J55</f>
        <v>0</v>
      </c>
      <c r="E55" s="298"/>
      <c r="F55" s="103">
        <f>'Budget with Assumptions'!L55</f>
        <v>0</v>
      </c>
      <c r="G55" s="298"/>
      <c r="H55" s="103">
        <f>'Budget with Assumptions'!N55</f>
        <v>0</v>
      </c>
      <c r="I55" s="298"/>
      <c r="J55" s="103">
        <f>'Budget with Assumptions'!P55</f>
        <v>0</v>
      </c>
      <c r="K55" s="299"/>
      <c r="L55" s="103">
        <f>'Budget with Assumptions'!R55</f>
        <v>0</v>
      </c>
      <c r="M55" s="289"/>
      <c r="N55" s="103">
        <f>'Budget with Assumptions'!T55</f>
        <v>0</v>
      </c>
      <c r="O55"/>
      <c r="P55" s="312" t="e">
        <f t="shared" si="5"/>
        <v>#DIV/0!</v>
      </c>
      <c r="Q55" s="312" t="e">
        <f t="shared" si="6"/>
        <v>#DIV/0!</v>
      </c>
      <c r="R55" s="312" t="e">
        <f t="shared" si="7"/>
        <v>#DIV/0!</v>
      </c>
      <c r="S55" s="312" t="e">
        <f t="shared" si="8"/>
        <v>#DIV/0!</v>
      </c>
      <c r="T55" s="312" t="e">
        <f t="shared" si="9"/>
        <v>#DIV/0!</v>
      </c>
      <c r="U55"/>
      <c r="V55" s="319" t="e">
        <f t="shared" si="10"/>
        <v>#DIV/0!</v>
      </c>
      <c r="W55" s="319" t="e">
        <f t="shared" si="11"/>
        <v>#DIV/0!</v>
      </c>
      <c r="X55" s="319" t="e">
        <f t="shared" si="12"/>
        <v>#DIV/0!</v>
      </c>
      <c r="Y55" s="319" t="e">
        <f t="shared" si="13"/>
        <v>#DIV/0!</v>
      </c>
      <c r="Z55" s="319" t="e">
        <f t="shared" si="14"/>
        <v>#DIV/0!</v>
      </c>
    </row>
    <row r="56" spans="1:26" ht="16.5" thickBot="1">
      <c r="A56" s="22"/>
      <c r="B56" s="24"/>
      <c r="C56" s="24"/>
      <c r="D56" s="215"/>
      <c r="E56" s="215"/>
      <c r="F56" s="215"/>
      <c r="G56" s="215"/>
      <c r="H56" s="215"/>
      <c r="I56" s="215"/>
      <c r="J56" s="215"/>
      <c r="K56" s="275"/>
      <c r="L56" s="215"/>
      <c r="M56" s="275"/>
      <c r="N56" s="215"/>
      <c r="P56" s="314"/>
      <c r="Q56" s="314"/>
      <c r="R56" s="314"/>
      <c r="S56" s="314"/>
      <c r="T56" s="314"/>
      <c r="V56" s="215"/>
      <c r="W56" s="215"/>
      <c r="X56" s="215"/>
      <c r="Y56" s="215"/>
      <c r="Z56" s="215"/>
    </row>
    <row r="57" spans="1:26" ht="16.5" thickBot="1">
      <c r="A57" s="272" t="str">
        <f>'Budget with Assumptions'!H57</f>
        <v>Total Direct Student Costs</v>
      </c>
      <c r="B57" s="24"/>
      <c r="C57" s="24"/>
      <c r="D57" s="139">
        <f>SUM(D33:D55)</f>
        <v>0</v>
      </c>
      <c r="E57" s="100"/>
      <c r="F57" s="139">
        <f>SUM(F33:F55)</f>
        <v>0</v>
      </c>
      <c r="G57" s="100"/>
      <c r="H57" s="139">
        <f>SUM(H33:H55)</f>
        <v>0</v>
      </c>
      <c r="I57" s="100"/>
      <c r="J57" s="139">
        <f>SUM(J33:J55)</f>
        <v>0</v>
      </c>
      <c r="K57" s="101"/>
      <c r="L57" s="139">
        <f>SUM(L33:L55)</f>
        <v>0</v>
      </c>
      <c r="M57" s="274"/>
      <c r="N57" s="139">
        <f>SUM(N33:N55)</f>
        <v>0</v>
      </c>
      <c r="O57"/>
      <c r="P57" s="315" t="e">
        <f>SUM(P33:P55)</f>
        <v>#DIV/0!</v>
      </c>
      <c r="Q57" s="315" t="e">
        <f>SUM(Q33:Q55)</f>
        <v>#DIV/0!</v>
      </c>
      <c r="R57" s="315" t="e">
        <f>SUM(R33:R55)</f>
        <v>#DIV/0!</v>
      </c>
      <c r="S57" s="315" t="e">
        <f>SUM(S33:S55)</f>
        <v>#DIV/0!</v>
      </c>
      <c r="T57" s="315" t="e">
        <f>SUM(T33:T55)</f>
        <v>#DIV/0!</v>
      </c>
      <c r="U57"/>
      <c r="V57" s="320" t="e">
        <f>SUM(V33:V55)</f>
        <v>#DIV/0!</v>
      </c>
      <c r="W57" s="320" t="e">
        <f>SUM(W33:W55)</f>
        <v>#DIV/0!</v>
      </c>
      <c r="X57" s="320" t="e">
        <f>SUM(X33:X55)</f>
        <v>#DIV/0!</v>
      </c>
      <c r="Y57" s="320" t="e">
        <f>SUM(Y33:Y55)</f>
        <v>#DIV/0!</v>
      </c>
      <c r="Z57" s="320" t="e">
        <f>SUM(Z33:Z55)</f>
        <v>#DIV/0!</v>
      </c>
    </row>
    <row r="58" spans="1:26" ht="15.75">
      <c r="A58" s="27"/>
      <c r="B58" s="21"/>
      <c r="C58" s="21"/>
      <c r="D58" s="215"/>
      <c r="E58" s="215"/>
      <c r="F58" s="215"/>
      <c r="G58" s="215"/>
      <c r="H58" s="215"/>
      <c r="I58" s="215"/>
      <c r="J58" s="215"/>
      <c r="K58" s="275"/>
      <c r="L58" s="215"/>
      <c r="M58" s="275"/>
      <c r="N58" s="215"/>
      <c r="P58" s="314"/>
      <c r="Q58" s="314"/>
      <c r="R58" s="314"/>
      <c r="S58" s="314"/>
      <c r="T58" s="314"/>
      <c r="V58" s="215"/>
      <c r="W58" s="215"/>
      <c r="X58" s="215"/>
      <c r="Y58" s="215"/>
      <c r="Z58" s="215"/>
    </row>
    <row r="59" spans="1:26" ht="15.75">
      <c r="A59" s="27"/>
      <c r="B59" s="21"/>
      <c r="C59" s="21"/>
      <c r="D59" s="300"/>
      <c r="E59" s="301"/>
      <c r="F59" s="300"/>
      <c r="G59" s="301"/>
      <c r="H59" s="300"/>
      <c r="I59" s="301"/>
      <c r="J59" s="300"/>
      <c r="K59" s="101"/>
      <c r="L59" s="300"/>
      <c r="M59" s="274"/>
      <c r="N59" s="300"/>
      <c r="O59" s="90"/>
      <c r="P59" s="316"/>
      <c r="Q59" s="316"/>
      <c r="R59" s="316"/>
      <c r="S59" s="316"/>
      <c r="T59" s="316"/>
      <c r="U59" s="90"/>
      <c r="V59" s="321"/>
      <c r="W59" s="321"/>
      <c r="X59" s="321"/>
      <c r="Y59" s="321"/>
      <c r="Z59" s="321"/>
    </row>
    <row r="60" spans="1:26" ht="16.5" thickBot="1">
      <c r="A60" s="27"/>
      <c r="B60" s="28"/>
      <c r="C60" s="28"/>
      <c r="D60" s="299"/>
      <c r="E60" s="302"/>
      <c r="F60" s="299"/>
      <c r="G60" s="302"/>
      <c r="H60" s="299"/>
      <c r="I60" s="302"/>
      <c r="J60" s="299"/>
      <c r="K60" s="299"/>
      <c r="L60" s="303"/>
      <c r="M60" s="289"/>
      <c r="N60" s="303"/>
      <c r="O60" s="90"/>
      <c r="P60" s="317"/>
      <c r="Q60" s="317"/>
      <c r="R60" s="317"/>
      <c r="S60" s="317"/>
      <c r="T60" s="317"/>
      <c r="U60" s="90"/>
      <c r="V60" s="275"/>
      <c r="W60" s="275"/>
      <c r="X60" s="275"/>
      <c r="Y60" s="275"/>
      <c r="Z60" s="275"/>
    </row>
    <row r="61" spans="1:26" ht="18.75" thickBot="1">
      <c r="A61" s="179" t="s">
        <v>63</v>
      </c>
      <c r="B61" s="28"/>
      <c r="C61" s="28"/>
      <c r="D61" s="304"/>
      <c r="E61" s="298"/>
      <c r="F61" s="304"/>
      <c r="G61" s="298"/>
      <c r="H61" s="304"/>
      <c r="I61" s="298"/>
      <c r="J61" s="304"/>
      <c r="K61" s="299"/>
      <c r="L61" s="42"/>
      <c r="M61" s="289"/>
      <c r="N61" s="42"/>
      <c r="O61"/>
      <c r="P61" s="314"/>
      <c r="Q61" s="314"/>
      <c r="R61" s="314"/>
      <c r="S61" s="314"/>
      <c r="T61" s="314"/>
      <c r="U61"/>
      <c r="V61" s="215"/>
      <c r="W61" s="215"/>
      <c r="X61" s="215"/>
      <c r="Y61" s="215"/>
      <c r="Z61" s="215"/>
    </row>
    <row r="62" spans="1:26" ht="15.75">
      <c r="A62" s="186" t="str">
        <f>'Budget with Assumptions'!A62</f>
        <v>Salaries</v>
      </c>
      <c r="B62" s="21"/>
      <c r="C62" s="21"/>
      <c r="D62" s="103">
        <f>'Budget with Assumptions'!J62</f>
        <v>0</v>
      </c>
      <c r="E62" s="298"/>
      <c r="F62" s="103">
        <f>'Budget with Assumptions'!L62</f>
        <v>0</v>
      </c>
      <c r="G62" s="302"/>
      <c r="H62" s="103">
        <f>'Budget with Assumptions'!N62</f>
        <v>0</v>
      </c>
      <c r="I62" s="302"/>
      <c r="J62" s="103">
        <f>'Budget with Assumptions'!P62</f>
        <v>0</v>
      </c>
      <c r="K62" s="299"/>
      <c r="L62" s="103">
        <f>'Budget with Assumptions'!R62</f>
        <v>0</v>
      </c>
      <c r="M62" s="289"/>
      <c r="N62" s="103">
        <f>'Budget with Assumptions'!T62</f>
        <v>0</v>
      </c>
      <c r="O62"/>
      <c r="P62" s="313" t="e">
        <f aca="true" t="shared" si="15" ref="P62:P83">F62/$F$152</f>
        <v>#DIV/0!</v>
      </c>
      <c r="Q62" s="313" t="e">
        <f aca="true" t="shared" si="16" ref="Q62:Q83">H62/$H$152</f>
        <v>#DIV/0!</v>
      </c>
      <c r="R62" s="313" t="e">
        <f aca="true" t="shared" si="17" ref="R62:R83">J62/$J$152</f>
        <v>#DIV/0!</v>
      </c>
      <c r="S62" s="313" t="e">
        <f aca="true" t="shared" si="18" ref="S62:S83">L62/$L$152</f>
        <v>#DIV/0!</v>
      </c>
      <c r="T62" s="313" t="e">
        <f aca="true" t="shared" si="19" ref="T62:T83">N62/$N$152</f>
        <v>#DIV/0!</v>
      </c>
      <c r="U62"/>
      <c r="V62" s="322" t="e">
        <f>F62/$F$171</f>
        <v>#DIV/0!</v>
      </c>
      <c r="W62" s="322" t="e">
        <f>H62/$H$171</f>
        <v>#DIV/0!</v>
      </c>
      <c r="X62" s="322" t="e">
        <f>J62/$J$171</f>
        <v>#DIV/0!</v>
      </c>
      <c r="Y62" s="322" t="e">
        <f>L62/$L$171</f>
        <v>#DIV/0!</v>
      </c>
      <c r="Z62" s="322" t="e">
        <f>N62/$N$171</f>
        <v>#DIV/0!</v>
      </c>
    </row>
    <row r="63" spans="1:26" ht="15.75">
      <c r="A63" s="186" t="str">
        <f>'Budget with Assumptions'!A63</f>
        <v>School's Share of Employer Contribution (normal cost) to the CTPF</v>
      </c>
      <c r="B63" s="30"/>
      <c r="C63" s="30"/>
      <c r="D63" s="103">
        <f>'Budget with Assumptions'!J63</f>
        <v>0</v>
      </c>
      <c r="E63" s="298"/>
      <c r="F63" s="103">
        <f>'Budget with Assumptions'!L63</f>
        <v>0</v>
      </c>
      <c r="G63" s="302"/>
      <c r="H63" s="103">
        <f>'Budget with Assumptions'!N63</f>
        <v>0</v>
      </c>
      <c r="I63" s="302"/>
      <c r="J63" s="103">
        <f>'Budget with Assumptions'!P63</f>
        <v>0</v>
      </c>
      <c r="K63" s="299"/>
      <c r="L63" s="103">
        <f>'Budget with Assumptions'!R63</f>
        <v>0</v>
      </c>
      <c r="M63" s="289"/>
      <c r="N63" s="103">
        <f>'Budget with Assumptions'!T63</f>
        <v>0</v>
      </c>
      <c r="O63"/>
      <c r="P63" s="313" t="e">
        <f t="shared" si="15"/>
        <v>#DIV/0!</v>
      </c>
      <c r="Q63" s="313" t="e">
        <f t="shared" si="16"/>
        <v>#DIV/0!</v>
      </c>
      <c r="R63" s="313" t="e">
        <f t="shared" si="17"/>
        <v>#DIV/0!</v>
      </c>
      <c r="S63" s="313" t="e">
        <f t="shared" si="18"/>
        <v>#DIV/0!</v>
      </c>
      <c r="T63" s="313" t="e">
        <f t="shared" si="19"/>
        <v>#DIV/0!</v>
      </c>
      <c r="U63"/>
      <c r="V63" s="322" t="e">
        <f aca="true" t="shared" si="20" ref="V63:V83">F63/$F$171</f>
        <v>#DIV/0!</v>
      </c>
      <c r="W63" s="322" t="e">
        <f aca="true" t="shared" si="21" ref="W63:W83">H63/$H$171</f>
        <v>#DIV/0!</v>
      </c>
      <c r="X63" s="322" t="e">
        <f aca="true" t="shared" si="22" ref="X63:X83">J63/$J$171</f>
        <v>#DIV/0!</v>
      </c>
      <c r="Y63" s="322" t="e">
        <f aca="true" t="shared" si="23" ref="Y63:Y83">L63/$L$171</f>
        <v>#DIV/0!</v>
      </c>
      <c r="Z63" s="322" t="e">
        <f aca="true" t="shared" si="24" ref="Z63:Z83">N63/$N$171</f>
        <v>#DIV/0!</v>
      </c>
    </row>
    <row r="64" spans="1:26" ht="15.75">
      <c r="A64" s="186" t="str">
        <f>'Budget with Assumptions'!A64</f>
        <v>Pension-CTPF(Charter School's Share of 9% of Employee w/h)</v>
      </c>
      <c r="B64" s="30"/>
      <c r="C64" s="30"/>
      <c r="D64" s="103">
        <f>'Budget with Assumptions'!J64</f>
        <v>0</v>
      </c>
      <c r="E64" s="298"/>
      <c r="F64" s="103">
        <f>'Budget with Assumptions'!L64</f>
        <v>0</v>
      </c>
      <c r="G64" s="302"/>
      <c r="H64" s="103">
        <f>'Budget with Assumptions'!N64</f>
        <v>0</v>
      </c>
      <c r="I64" s="302"/>
      <c r="J64" s="103">
        <f>'Budget with Assumptions'!P64</f>
        <v>0</v>
      </c>
      <c r="K64" s="299"/>
      <c r="L64" s="103">
        <f>'Budget with Assumptions'!R64</f>
        <v>0</v>
      </c>
      <c r="M64" s="289"/>
      <c r="N64" s="103">
        <f>'Budget with Assumptions'!T64</f>
        <v>0</v>
      </c>
      <c r="O64"/>
      <c r="P64" s="313" t="e">
        <f t="shared" si="15"/>
        <v>#DIV/0!</v>
      </c>
      <c r="Q64" s="313" t="e">
        <f t="shared" si="16"/>
        <v>#DIV/0!</v>
      </c>
      <c r="R64" s="313" t="e">
        <f t="shared" si="17"/>
        <v>#DIV/0!</v>
      </c>
      <c r="S64" s="313" t="e">
        <f t="shared" si="18"/>
        <v>#DIV/0!</v>
      </c>
      <c r="T64" s="313" t="e">
        <f t="shared" si="19"/>
        <v>#DIV/0!</v>
      </c>
      <c r="U64"/>
      <c r="V64" s="322" t="e">
        <f t="shared" si="20"/>
        <v>#DIV/0!</v>
      </c>
      <c r="W64" s="322" t="e">
        <f t="shared" si="21"/>
        <v>#DIV/0!</v>
      </c>
      <c r="X64" s="322" t="e">
        <f t="shared" si="22"/>
        <v>#DIV/0!</v>
      </c>
      <c r="Y64" s="322" t="e">
        <f t="shared" si="23"/>
        <v>#DIV/0!</v>
      </c>
      <c r="Z64" s="322" t="e">
        <f t="shared" si="24"/>
        <v>#DIV/0!</v>
      </c>
    </row>
    <row r="65" spans="1:26" ht="15.75">
      <c r="A65" s="186" t="str">
        <f>'Budget with Assumptions'!A65</f>
        <v>403b</v>
      </c>
      <c r="B65" s="30"/>
      <c r="C65" s="30"/>
      <c r="D65" s="103">
        <f>'Budget with Assumptions'!J65</f>
        <v>0</v>
      </c>
      <c r="E65" s="298"/>
      <c r="F65" s="103">
        <f>'Budget with Assumptions'!L65</f>
        <v>0</v>
      </c>
      <c r="G65" s="302"/>
      <c r="H65" s="103">
        <f>'Budget with Assumptions'!N65</f>
        <v>0</v>
      </c>
      <c r="I65" s="302"/>
      <c r="J65" s="103">
        <f>'Budget with Assumptions'!P65</f>
        <v>0</v>
      </c>
      <c r="K65" s="299"/>
      <c r="L65" s="103">
        <f>'Budget with Assumptions'!R65</f>
        <v>0</v>
      </c>
      <c r="M65" s="289"/>
      <c r="N65" s="103">
        <f>'Budget with Assumptions'!T65</f>
        <v>0</v>
      </c>
      <c r="O65"/>
      <c r="P65" s="313" t="e">
        <f t="shared" si="15"/>
        <v>#DIV/0!</v>
      </c>
      <c r="Q65" s="313" t="e">
        <f t="shared" si="16"/>
        <v>#DIV/0!</v>
      </c>
      <c r="R65" s="313" t="e">
        <f t="shared" si="17"/>
        <v>#DIV/0!</v>
      </c>
      <c r="S65" s="313" t="e">
        <f t="shared" si="18"/>
        <v>#DIV/0!</v>
      </c>
      <c r="T65" s="313" t="e">
        <f t="shared" si="19"/>
        <v>#DIV/0!</v>
      </c>
      <c r="U65"/>
      <c r="V65" s="322" t="e">
        <f t="shared" si="20"/>
        <v>#DIV/0!</v>
      </c>
      <c r="W65" s="322" t="e">
        <f t="shared" si="21"/>
        <v>#DIV/0!</v>
      </c>
      <c r="X65" s="322" t="e">
        <f t="shared" si="22"/>
        <v>#DIV/0!</v>
      </c>
      <c r="Y65" s="322" t="e">
        <f t="shared" si="23"/>
        <v>#DIV/0!</v>
      </c>
      <c r="Z65" s="322" t="e">
        <f t="shared" si="24"/>
        <v>#DIV/0!</v>
      </c>
    </row>
    <row r="66" spans="1:26" ht="15.75">
      <c r="A66" s="186" t="str">
        <f>'Budget with Assumptions'!A66</f>
        <v>FICA (employer's share)</v>
      </c>
      <c r="B66" s="30"/>
      <c r="C66" s="30"/>
      <c r="D66" s="103">
        <f>'Budget with Assumptions'!J66</f>
        <v>0</v>
      </c>
      <c r="E66" s="298"/>
      <c r="F66" s="103">
        <f>'Budget with Assumptions'!L66</f>
        <v>0</v>
      </c>
      <c r="G66" s="302"/>
      <c r="H66" s="103">
        <f>'Budget with Assumptions'!N66</f>
        <v>0</v>
      </c>
      <c r="I66" s="302"/>
      <c r="J66" s="103">
        <f>'Budget with Assumptions'!P66</f>
        <v>0</v>
      </c>
      <c r="K66" s="299"/>
      <c r="L66" s="103">
        <f>'Budget with Assumptions'!R66</f>
        <v>0</v>
      </c>
      <c r="M66" s="289"/>
      <c r="N66" s="103">
        <f>'Budget with Assumptions'!T66</f>
        <v>0</v>
      </c>
      <c r="O66"/>
      <c r="P66" s="313" t="e">
        <f t="shared" si="15"/>
        <v>#DIV/0!</v>
      </c>
      <c r="Q66" s="313" t="e">
        <f t="shared" si="16"/>
        <v>#DIV/0!</v>
      </c>
      <c r="R66" s="313" t="e">
        <f t="shared" si="17"/>
        <v>#DIV/0!</v>
      </c>
      <c r="S66" s="313" t="e">
        <f t="shared" si="18"/>
        <v>#DIV/0!</v>
      </c>
      <c r="T66" s="313" t="e">
        <f t="shared" si="19"/>
        <v>#DIV/0!</v>
      </c>
      <c r="U66"/>
      <c r="V66" s="322" t="e">
        <f t="shared" si="20"/>
        <v>#DIV/0!</v>
      </c>
      <c r="W66" s="322" t="e">
        <f t="shared" si="21"/>
        <v>#DIV/0!</v>
      </c>
      <c r="X66" s="322" t="e">
        <f t="shared" si="22"/>
        <v>#DIV/0!</v>
      </c>
      <c r="Y66" s="322" t="e">
        <f t="shared" si="23"/>
        <v>#DIV/0!</v>
      </c>
      <c r="Z66" s="322" t="e">
        <f t="shared" si="24"/>
        <v>#DIV/0!</v>
      </c>
    </row>
    <row r="67" spans="1:26" ht="15.75">
      <c r="A67" s="186" t="str">
        <f>'Budget with Assumptions'!A67</f>
        <v>Medicare (employer's share)</v>
      </c>
      <c r="B67" s="30"/>
      <c r="C67" s="30"/>
      <c r="D67" s="103">
        <f>'Budget with Assumptions'!J67</f>
        <v>0</v>
      </c>
      <c r="E67" s="298"/>
      <c r="F67" s="103">
        <f>'Budget with Assumptions'!L67</f>
        <v>0</v>
      </c>
      <c r="G67" s="302"/>
      <c r="H67" s="103">
        <f>'Budget with Assumptions'!N67</f>
        <v>0</v>
      </c>
      <c r="I67" s="302"/>
      <c r="J67" s="103">
        <f>'Budget with Assumptions'!P67</f>
        <v>0</v>
      </c>
      <c r="K67" s="299"/>
      <c r="L67" s="103">
        <f>'Budget with Assumptions'!R67</f>
        <v>0</v>
      </c>
      <c r="M67" s="289"/>
      <c r="N67" s="103">
        <f>'Budget with Assumptions'!T67</f>
        <v>0</v>
      </c>
      <c r="O67"/>
      <c r="P67" s="313" t="e">
        <f t="shared" si="15"/>
        <v>#DIV/0!</v>
      </c>
      <c r="Q67" s="313" t="e">
        <f t="shared" si="16"/>
        <v>#DIV/0!</v>
      </c>
      <c r="R67" s="313" t="e">
        <f t="shared" si="17"/>
        <v>#DIV/0!</v>
      </c>
      <c r="S67" s="313" t="e">
        <f t="shared" si="18"/>
        <v>#DIV/0!</v>
      </c>
      <c r="T67" s="313" t="e">
        <f t="shared" si="19"/>
        <v>#DIV/0!</v>
      </c>
      <c r="U67"/>
      <c r="V67" s="322" t="e">
        <f t="shared" si="20"/>
        <v>#DIV/0!</v>
      </c>
      <c r="W67" s="322" t="e">
        <f t="shared" si="21"/>
        <v>#DIV/0!</v>
      </c>
      <c r="X67" s="322" t="e">
        <f t="shared" si="22"/>
        <v>#DIV/0!</v>
      </c>
      <c r="Y67" s="322" t="e">
        <f t="shared" si="23"/>
        <v>#DIV/0!</v>
      </c>
      <c r="Z67" s="322" t="e">
        <f t="shared" si="24"/>
        <v>#DIV/0!</v>
      </c>
    </row>
    <row r="68" spans="1:26" ht="15.75">
      <c r="A68" s="186" t="str">
        <f>'Budget with Assumptions'!A68</f>
        <v>Health/Dental/Life Insurance</v>
      </c>
      <c r="B68" s="30"/>
      <c r="C68" s="30"/>
      <c r="D68" s="103">
        <f>'Budget with Assumptions'!J68</f>
        <v>0</v>
      </c>
      <c r="E68" s="298"/>
      <c r="F68" s="103">
        <f>'Budget with Assumptions'!L68</f>
        <v>0</v>
      </c>
      <c r="G68" s="302"/>
      <c r="H68" s="103">
        <f>'Budget with Assumptions'!N68</f>
        <v>0</v>
      </c>
      <c r="I68" s="302"/>
      <c r="J68" s="103">
        <f>'Budget with Assumptions'!P68</f>
        <v>0</v>
      </c>
      <c r="K68" s="299"/>
      <c r="L68" s="103">
        <f>'Budget with Assumptions'!R68</f>
        <v>0</v>
      </c>
      <c r="M68" s="289"/>
      <c r="N68" s="103">
        <f>'Budget with Assumptions'!T68</f>
        <v>0</v>
      </c>
      <c r="O68"/>
      <c r="P68" s="313" t="e">
        <f t="shared" si="15"/>
        <v>#DIV/0!</v>
      </c>
      <c r="Q68" s="313" t="e">
        <f t="shared" si="16"/>
        <v>#DIV/0!</v>
      </c>
      <c r="R68" s="313" t="e">
        <f t="shared" si="17"/>
        <v>#DIV/0!</v>
      </c>
      <c r="S68" s="313" t="e">
        <f t="shared" si="18"/>
        <v>#DIV/0!</v>
      </c>
      <c r="T68" s="313" t="e">
        <f t="shared" si="19"/>
        <v>#DIV/0!</v>
      </c>
      <c r="U68"/>
      <c r="V68" s="322" t="e">
        <f t="shared" si="20"/>
        <v>#DIV/0!</v>
      </c>
      <c r="W68" s="322" t="e">
        <f t="shared" si="21"/>
        <v>#DIV/0!</v>
      </c>
      <c r="X68" s="322" t="e">
        <f t="shared" si="22"/>
        <v>#DIV/0!</v>
      </c>
      <c r="Y68" s="322" t="e">
        <f t="shared" si="23"/>
        <v>#DIV/0!</v>
      </c>
      <c r="Z68" s="322" t="e">
        <f t="shared" si="24"/>
        <v>#DIV/0!</v>
      </c>
    </row>
    <row r="69" spans="1:26" ht="15.75">
      <c r="A69" s="186" t="str">
        <f>'Budget with Assumptions'!A69</f>
        <v>Workers Compensation</v>
      </c>
      <c r="B69" s="30"/>
      <c r="C69" s="30"/>
      <c r="D69" s="103">
        <f>'Budget with Assumptions'!J69</f>
        <v>0</v>
      </c>
      <c r="E69" s="298"/>
      <c r="F69" s="103">
        <f>'Budget with Assumptions'!L69</f>
        <v>0</v>
      </c>
      <c r="G69" s="298"/>
      <c r="H69" s="103">
        <f>'Budget with Assumptions'!N69</f>
        <v>0</v>
      </c>
      <c r="I69" s="302"/>
      <c r="J69" s="103">
        <f>'Budget with Assumptions'!P69</f>
        <v>0</v>
      </c>
      <c r="K69" s="299"/>
      <c r="L69" s="103">
        <f>'Budget with Assumptions'!R69</f>
        <v>0</v>
      </c>
      <c r="M69" s="289"/>
      <c r="N69" s="103">
        <f>'Budget with Assumptions'!T69</f>
        <v>0</v>
      </c>
      <c r="O69"/>
      <c r="P69" s="313" t="e">
        <f t="shared" si="15"/>
        <v>#DIV/0!</v>
      </c>
      <c r="Q69" s="313" t="e">
        <f t="shared" si="16"/>
        <v>#DIV/0!</v>
      </c>
      <c r="R69" s="313" t="e">
        <f t="shared" si="17"/>
        <v>#DIV/0!</v>
      </c>
      <c r="S69" s="313" t="e">
        <f t="shared" si="18"/>
        <v>#DIV/0!</v>
      </c>
      <c r="T69" s="313" t="e">
        <f t="shared" si="19"/>
        <v>#DIV/0!</v>
      </c>
      <c r="U69"/>
      <c r="V69" s="322" t="e">
        <f t="shared" si="20"/>
        <v>#DIV/0!</v>
      </c>
      <c r="W69" s="322" t="e">
        <f t="shared" si="21"/>
        <v>#DIV/0!</v>
      </c>
      <c r="X69" s="322" t="e">
        <f t="shared" si="22"/>
        <v>#DIV/0!</v>
      </c>
      <c r="Y69" s="322" t="e">
        <f t="shared" si="23"/>
        <v>#DIV/0!</v>
      </c>
      <c r="Z69" s="322" t="e">
        <f t="shared" si="24"/>
        <v>#DIV/0!</v>
      </c>
    </row>
    <row r="70" spans="1:26" ht="15.75">
      <c r="A70" s="186" t="str">
        <f>'Budget with Assumptions'!A70</f>
        <v>State Unemployment Taxes</v>
      </c>
      <c r="B70" s="30"/>
      <c r="C70" s="30"/>
      <c r="D70" s="103">
        <f>'Budget with Assumptions'!J70</f>
        <v>0</v>
      </c>
      <c r="E70" s="298"/>
      <c r="F70" s="103">
        <f>'Budget with Assumptions'!L70</f>
        <v>0</v>
      </c>
      <c r="G70" s="298"/>
      <c r="H70" s="103">
        <f>'Budget with Assumptions'!N70</f>
        <v>0</v>
      </c>
      <c r="I70" s="298"/>
      <c r="J70" s="103">
        <f>'Budget with Assumptions'!P70</f>
        <v>0</v>
      </c>
      <c r="K70" s="299"/>
      <c r="L70" s="103">
        <f>'Budget with Assumptions'!R70</f>
        <v>0</v>
      </c>
      <c r="M70" s="289"/>
      <c r="N70" s="103">
        <f>'Budget with Assumptions'!T70</f>
        <v>0</v>
      </c>
      <c r="O70"/>
      <c r="P70" s="313" t="e">
        <f t="shared" si="15"/>
        <v>#DIV/0!</v>
      </c>
      <c r="Q70" s="313" t="e">
        <f t="shared" si="16"/>
        <v>#DIV/0!</v>
      </c>
      <c r="R70" s="313" t="e">
        <f t="shared" si="17"/>
        <v>#DIV/0!</v>
      </c>
      <c r="S70" s="313" t="e">
        <f t="shared" si="18"/>
        <v>#DIV/0!</v>
      </c>
      <c r="T70" s="313" t="e">
        <f t="shared" si="19"/>
        <v>#DIV/0!</v>
      </c>
      <c r="U70"/>
      <c r="V70" s="322" t="e">
        <f t="shared" si="20"/>
        <v>#DIV/0!</v>
      </c>
      <c r="W70" s="322" t="e">
        <f t="shared" si="21"/>
        <v>#DIV/0!</v>
      </c>
      <c r="X70" s="322" t="e">
        <f t="shared" si="22"/>
        <v>#DIV/0!</v>
      </c>
      <c r="Y70" s="322" t="e">
        <f t="shared" si="23"/>
        <v>#DIV/0!</v>
      </c>
      <c r="Z70" s="322" t="e">
        <f t="shared" si="24"/>
        <v>#DIV/0!</v>
      </c>
    </row>
    <row r="71" spans="1:26" ht="15.75">
      <c r="A71" s="186">
        <f>'Budget with Assumptions'!A71</f>
        <v>0</v>
      </c>
      <c r="B71" s="30"/>
      <c r="C71" s="30"/>
      <c r="D71" s="103">
        <f>'Budget with Assumptions'!J71</f>
        <v>0</v>
      </c>
      <c r="E71" s="298"/>
      <c r="F71" s="103">
        <f>'Budget with Assumptions'!L71</f>
        <v>0</v>
      </c>
      <c r="G71" s="298"/>
      <c r="H71" s="103">
        <f>'Budget with Assumptions'!N71</f>
        <v>0</v>
      </c>
      <c r="I71" s="298"/>
      <c r="J71" s="103">
        <f>'Budget with Assumptions'!P71</f>
        <v>0</v>
      </c>
      <c r="K71" s="299"/>
      <c r="L71" s="103">
        <f>'Budget with Assumptions'!R71</f>
        <v>0</v>
      </c>
      <c r="M71" s="289"/>
      <c r="N71" s="103">
        <f>'Budget with Assumptions'!T71</f>
        <v>0</v>
      </c>
      <c r="O71"/>
      <c r="P71" s="313" t="e">
        <f t="shared" si="15"/>
        <v>#DIV/0!</v>
      </c>
      <c r="Q71" s="313" t="e">
        <f t="shared" si="16"/>
        <v>#DIV/0!</v>
      </c>
      <c r="R71" s="313" t="e">
        <f t="shared" si="17"/>
        <v>#DIV/0!</v>
      </c>
      <c r="S71" s="313" t="e">
        <f t="shared" si="18"/>
        <v>#DIV/0!</v>
      </c>
      <c r="T71" s="313" t="e">
        <f t="shared" si="19"/>
        <v>#DIV/0!</v>
      </c>
      <c r="U71"/>
      <c r="V71" s="322" t="e">
        <f t="shared" si="20"/>
        <v>#DIV/0!</v>
      </c>
      <c r="W71" s="322" t="e">
        <f t="shared" si="21"/>
        <v>#DIV/0!</v>
      </c>
      <c r="X71" s="322" t="e">
        <f t="shared" si="22"/>
        <v>#DIV/0!</v>
      </c>
      <c r="Y71" s="322" t="e">
        <f t="shared" si="23"/>
        <v>#DIV/0!</v>
      </c>
      <c r="Z71" s="322" t="e">
        <f t="shared" si="24"/>
        <v>#DIV/0!</v>
      </c>
    </row>
    <row r="72" spans="1:26" ht="15.75">
      <c r="A72" s="186">
        <f>'Budget with Assumptions'!A72</f>
        <v>0</v>
      </c>
      <c r="B72" s="30"/>
      <c r="C72" s="30"/>
      <c r="D72" s="103">
        <f>'Budget with Assumptions'!J72</f>
        <v>0</v>
      </c>
      <c r="E72" s="298"/>
      <c r="F72" s="103">
        <f>'Budget with Assumptions'!L72</f>
        <v>0</v>
      </c>
      <c r="G72" s="298"/>
      <c r="H72" s="103">
        <f>'Budget with Assumptions'!N72</f>
        <v>0</v>
      </c>
      <c r="I72" s="298"/>
      <c r="J72" s="103">
        <f>'Budget with Assumptions'!P72</f>
        <v>0</v>
      </c>
      <c r="K72" s="299"/>
      <c r="L72" s="103">
        <f>'Budget with Assumptions'!R72</f>
        <v>0</v>
      </c>
      <c r="M72" s="289"/>
      <c r="N72" s="103">
        <f>'Budget with Assumptions'!T72</f>
        <v>0</v>
      </c>
      <c r="O72"/>
      <c r="P72" s="313" t="e">
        <f t="shared" si="15"/>
        <v>#DIV/0!</v>
      </c>
      <c r="Q72" s="313" t="e">
        <f t="shared" si="16"/>
        <v>#DIV/0!</v>
      </c>
      <c r="R72" s="313" t="e">
        <f t="shared" si="17"/>
        <v>#DIV/0!</v>
      </c>
      <c r="S72" s="313" t="e">
        <f t="shared" si="18"/>
        <v>#DIV/0!</v>
      </c>
      <c r="T72" s="313" t="e">
        <f t="shared" si="19"/>
        <v>#DIV/0!</v>
      </c>
      <c r="U72"/>
      <c r="V72" s="322" t="e">
        <f t="shared" si="20"/>
        <v>#DIV/0!</v>
      </c>
      <c r="W72" s="322" t="e">
        <f t="shared" si="21"/>
        <v>#DIV/0!</v>
      </c>
      <c r="X72" s="322" t="e">
        <f t="shared" si="22"/>
        <v>#DIV/0!</v>
      </c>
      <c r="Y72" s="322" t="e">
        <f t="shared" si="23"/>
        <v>#DIV/0!</v>
      </c>
      <c r="Z72" s="322" t="e">
        <f t="shared" si="24"/>
        <v>#DIV/0!</v>
      </c>
    </row>
    <row r="73" spans="1:26" ht="15.75">
      <c r="A73" s="186">
        <f>'Budget with Assumptions'!A73</f>
        <v>0</v>
      </c>
      <c r="B73" s="30"/>
      <c r="C73" s="30"/>
      <c r="D73" s="103">
        <f>'Budget with Assumptions'!J73</f>
        <v>0</v>
      </c>
      <c r="E73" s="215"/>
      <c r="F73" s="103">
        <f>'Budget with Assumptions'!L73</f>
        <v>0</v>
      </c>
      <c r="G73" s="215"/>
      <c r="H73" s="103">
        <f>'Budget with Assumptions'!N73</f>
        <v>0</v>
      </c>
      <c r="I73" s="215"/>
      <c r="J73" s="103">
        <f>'Budget with Assumptions'!P73</f>
        <v>0</v>
      </c>
      <c r="K73" s="275"/>
      <c r="L73" s="103">
        <f>'Budget with Assumptions'!R73</f>
        <v>0</v>
      </c>
      <c r="M73" s="275"/>
      <c r="N73" s="103">
        <f>'Budget with Assumptions'!T73</f>
        <v>0</v>
      </c>
      <c r="P73" s="313" t="e">
        <f t="shared" si="15"/>
        <v>#DIV/0!</v>
      </c>
      <c r="Q73" s="313" t="e">
        <f t="shared" si="16"/>
        <v>#DIV/0!</v>
      </c>
      <c r="R73" s="313" t="e">
        <f t="shared" si="17"/>
        <v>#DIV/0!</v>
      </c>
      <c r="S73" s="313" t="e">
        <f t="shared" si="18"/>
        <v>#DIV/0!</v>
      </c>
      <c r="T73" s="313" t="e">
        <f t="shared" si="19"/>
        <v>#DIV/0!</v>
      </c>
      <c r="V73" s="322" t="e">
        <f t="shared" si="20"/>
        <v>#DIV/0!</v>
      </c>
      <c r="W73" s="322" t="e">
        <f t="shared" si="21"/>
        <v>#DIV/0!</v>
      </c>
      <c r="X73" s="322" t="e">
        <f t="shared" si="22"/>
        <v>#DIV/0!</v>
      </c>
      <c r="Y73" s="322" t="e">
        <f t="shared" si="23"/>
        <v>#DIV/0!</v>
      </c>
      <c r="Z73" s="322" t="e">
        <f t="shared" si="24"/>
        <v>#DIV/0!</v>
      </c>
    </row>
    <row r="74" spans="1:26" ht="15.75">
      <c r="A74" s="186">
        <f>'Budget with Assumptions'!A74</f>
        <v>0</v>
      </c>
      <c r="D74" s="103">
        <f>'Budget with Assumptions'!J74</f>
        <v>0</v>
      </c>
      <c r="E74" s="298"/>
      <c r="F74" s="103">
        <f>'Budget with Assumptions'!L74</f>
        <v>0</v>
      </c>
      <c r="G74" s="298"/>
      <c r="H74" s="103">
        <f>'Budget with Assumptions'!N74</f>
        <v>0</v>
      </c>
      <c r="I74" s="298"/>
      <c r="J74" s="103">
        <f>'Budget with Assumptions'!P74</f>
        <v>0</v>
      </c>
      <c r="K74" s="299"/>
      <c r="L74" s="103">
        <f>'Budget with Assumptions'!R74</f>
        <v>0</v>
      </c>
      <c r="M74" s="289"/>
      <c r="N74" s="103">
        <f>'Budget with Assumptions'!T74</f>
        <v>0</v>
      </c>
      <c r="O74"/>
      <c r="P74" s="313" t="e">
        <f t="shared" si="15"/>
        <v>#DIV/0!</v>
      </c>
      <c r="Q74" s="313" t="e">
        <f t="shared" si="16"/>
        <v>#DIV/0!</v>
      </c>
      <c r="R74" s="313" t="e">
        <f t="shared" si="17"/>
        <v>#DIV/0!</v>
      </c>
      <c r="S74" s="313" t="e">
        <f t="shared" si="18"/>
        <v>#DIV/0!</v>
      </c>
      <c r="T74" s="313" t="e">
        <f t="shared" si="19"/>
        <v>#DIV/0!</v>
      </c>
      <c r="U74"/>
      <c r="V74" s="322" t="e">
        <f t="shared" si="20"/>
        <v>#DIV/0!</v>
      </c>
      <c r="W74" s="322" t="e">
        <f t="shared" si="21"/>
        <v>#DIV/0!</v>
      </c>
      <c r="X74" s="322" t="e">
        <f t="shared" si="22"/>
        <v>#DIV/0!</v>
      </c>
      <c r="Y74" s="322" t="e">
        <f t="shared" si="23"/>
        <v>#DIV/0!</v>
      </c>
      <c r="Z74" s="322" t="e">
        <f t="shared" si="24"/>
        <v>#DIV/0!</v>
      </c>
    </row>
    <row r="75" spans="1:26" ht="15.75">
      <c r="A75" s="273" t="str">
        <f>'Budget with Assumptions'!A75</f>
        <v>Employee Related Expenses (non-wage and non-benefit)</v>
      </c>
      <c r="B75" s="30"/>
      <c r="C75" s="30"/>
      <c r="D75" s="103">
        <f>'Budget with Assumptions'!J75</f>
        <v>0</v>
      </c>
      <c r="E75" s="298"/>
      <c r="F75" s="103">
        <f>'Budget with Assumptions'!L75</f>
        <v>0</v>
      </c>
      <c r="G75" s="298"/>
      <c r="H75" s="103">
        <f>'Budget with Assumptions'!N75</f>
        <v>0</v>
      </c>
      <c r="I75" s="298"/>
      <c r="J75" s="103">
        <f>'Budget with Assumptions'!P75</f>
        <v>0</v>
      </c>
      <c r="K75" s="299"/>
      <c r="L75" s="103">
        <f>'Budget with Assumptions'!R75</f>
        <v>0</v>
      </c>
      <c r="M75" s="289"/>
      <c r="N75" s="103">
        <f>'Budget with Assumptions'!T75</f>
        <v>0</v>
      </c>
      <c r="O75"/>
      <c r="P75" s="313" t="e">
        <f t="shared" si="15"/>
        <v>#DIV/0!</v>
      </c>
      <c r="Q75" s="313" t="e">
        <f t="shared" si="16"/>
        <v>#DIV/0!</v>
      </c>
      <c r="R75" s="313" t="e">
        <f t="shared" si="17"/>
        <v>#DIV/0!</v>
      </c>
      <c r="S75" s="313" t="e">
        <f t="shared" si="18"/>
        <v>#DIV/0!</v>
      </c>
      <c r="T75" s="313" t="e">
        <f t="shared" si="19"/>
        <v>#DIV/0!</v>
      </c>
      <c r="U75"/>
      <c r="V75" s="322" t="e">
        <f t="shared" si="20"/>
        <v>#DIV/0!</v>
      </c>
      <c r="W75" s="322" t="e">
        <f t="shared" si="21"/>
        <v>#DIV/0!</v>
      </c>
      <c r="X75" s="322" t="e">
        <f t="shared" si="22"/>
        <v>#DIV/0!</v>
      </c>
      <c r="Y75" s="322" t="e">
        <f t="shared" si="23"/>
        <v>#DIV/0!</v>
      </c>
      <c r="Z75" s="322" t="e">
        <f t="shared" si="24"/>
        <v>#DIV/0!</v>
      </c>
    </row>
    <row r="76" spans="1:26" ht="15.75">
      <c r="A76" s="186" t="str">
        <f>'Budget with Assumptions'!A76</f>
        <v>Staff Recruitment</v>
      </c>
      <c r="B76" s="30"/>
      <c r="C76" s="30"/>
      <c r="D76" s="103">
        <f>'Budget with Assumptions'!J76</f>
        <v>0</v>
      </c>
      <c r="E76" s="298"/>
      <c r="F76" s="103">
        <f>'Budget with Assumptions'!L76</f>
        <v>0</v>
      </c>
      <c r="G76" s="298"/>
      <c r="H76" s="103">
        <f>'Budget with Assumptions'!N76</f>
        <v>0</v>
      </c>
      <c r="I76" s="298"/>
      <c r="J76" s="103">
        <f>'Budget with Assumptions'!P76</f>
        <v>0</v>
      </c>
      <c r="K76" s="299"/>
      <c r="L76" s="103">
        <f>'Budget with Assumptions'!R76</f>
        <v>0</v>
      </c>
      <c r="M76" s="289"/>
      <c r="N76" s="103">
        <f>'Budget with Assumptions'!T76</f>
        <v>0</v>
      </c>
      <c r="O76"/>
      <c r="P76" s="313" t="e">
        <f t="shared" si="15"/>
        <v>#DIV/0!</v>
      </c>
      <c r="Q76" s="313" t="e">
        <f t="shared" si="16"/>
        <v>#DIV/0!</v>
      </c>
      <c r="R76" s="313" t="e">
        <f t="shared" si="17"/>
        <v>#DIV/0!</v>
      </c>
      <c r="S76" s="313" t="e">
        <f t="shared" si="18"/>
        <v>#DIV/0!</v>
      </c>
      <c r="T76" s="313" t="e">
        <f t="shared" si="19"/>
        <v>#DIV/0!</v>
      </c>
      <c r="U76"/>
      <c r="V76" s="322" t="e">
        <f t="shared" si="20"/>
        <v>#DIV/0!</v>
      </c>
      <c r="W76" s="322" t="e">
        <f t="shared" si="21"/>
        <v>#DIV/0!</v>
      </c>
      <c r="X76" s="322" t="e">
        <f t="shared" si="22"/>
        <v>#DIV/0!</v>
      </c>
      <c r="Y76" s="322" t="e">
        <f t="shared" si="23"/>
        <v>#DIV/0!</v>
      </c>
      <c r="Z76" s="322" t="e">
        <f t="shared" si="24"/>
        <v>#DIV/0!</v>
      </c>
    </row>
    <row r="77" spans="1:26" ht="15.75">
      <c r="A77" s="186" t="str">
        <f>'Budget with Assumptions'!A77</f>
        <v>Professional Development</v>
      </c>
      <c r="B77" s="30"/>
      <c r="C77" s="30"/>
      <c r="D77" s="103">
        <f>'Budget with Assumptions'!J77</f>
        <v>0</v>
      </c>
      <c r="E77" s="298"/>
      <c r="F77" s="103">
        <f>'Budget with Assumptions'!L77</f>
        <v>0</v>
      </c>
      <c r="G77" s="298"/>
      <c r="H77" s="103">
        <f>'Budget with Assumptions'!N77</f>
        <v>0</v>
      </c>
      <c r="I77" s="298"/>
      <c r="J77" s="103">
        <f>'Budget with Assumptions'!P77</f>
        <v>0</v>
      </c>
      <c r="K77" s="299"/>
      <c r="L77" s="103">
        <f>'Budget with Assumptions'!R77</f>
        <v>0</v>
      </c>
      <c r="M77" s="289"/>
      <c r="N77" s="103">
        <f>'Budget with Assumptions'!T77</f>
        <v>0</v>
      </c>
      <c r="O77"/>
      <c r="P77" s="313" t="e">
        <f t="shared" si="15"/>
        <v>#DIV/0!</v>
      </c>
      <c r="Q77" s="313" t="e">
        <f t="shared" si="16"/>
        <v>#DIV/0!</v>
      </c>
      <c r="R77" s="313" t="e">
        <f t="shared" si="17"/>
        <v>#DIV/0!</v>
      </c>
      <c r="S77" s="313" t="e">
        <f t="shared" si="18"/>
        <v>#DIV/0!</v>
      </c>
      <c r="T77" s="313" t="e">
        <f t="shared" si="19"/>
        <v>#DIV/0!</v>
      </c>
      <c r="U77"/>
      <c r="V77" s="322" t="e">
        <f t="shared" si="20"/>
        <v>#DIV/0!</v>
      </c>
      <c r="W77" s="322" t="e">
        <f t="shared" si="21"/>
        <v>#DIV/0!</v>
      </c>
      <c r="X77" s="322" t="e">
        <f t="shared" si="22"/>
        <v>#DIV/0!</v>
      </c>
      <c r="Y77" s="322" t="e">
        <f t="shared" si="23"/>
        <v>#DIV/0!</v>
      </c>
      <c r="Z77" s="322" t="e">
        <f t="shared" si="24"/>
        <v>#DIV/0!</v>
      </c>
    </row>
    <row r="78" spans="1:26" ht="15.75">
      <c r="A78" s="186" t="str">
        <f>'Budget with Assumptions'!A78</f>
        <v>Staff Appreciation</v>
      </c>
      <c r="B78" s="30"/>
      <c r="C78" s="30"/>
      <c r="D78" s="103">
        <f>'Budget with Assumptions'!J78</f>
        <v>0</v>
      </c>
      <c r="E78" s="298"/>
      <c r="F78" s="103">
        <f>'Budget with Assumptions'!L78</f>
        <v>0</v>
      </c>
      <c r="G78" s="298"/>
      <c r="H78" s="103">
        <f>'Budget with Assumptions'!N78</f>
        <v>0</v>
      </c>
      <c r="I78" s="298"/>
      <c r="J78" s="103">
        <f>'Budget with Assumptions'!P78</f>
        <v>0</v>
      </c>
      <c r="K78" s="299"/>
      <c r="L78" s="103">
        <f>'Budget with Assumptions'!R78</f>
        <v>0</v>
      </c>
      <c r="M78" s="289"/>
      <c r="N78" s="103">
        <f>'Budget with Assumptions'!T78</f>
        <v>0</v>
      </c>
      <c r="O78"/>
      <c r="P78" s="313" t="e">
        <f t="shared" si="15"/>
        <v>#DIV/0!</v>
      </c>
      <c r="Q78" s="313" t="e">
        <f t="shared" si="16"/>
        <v>#DIV/0!</v>
      </c>
      <c r="R78" s="313" t="e">
        <f t="shared" si="17"/>
        <v>#DIV/0!</v>
      </c>
      <c r="S78" s="313" t="e">
        <f t="shared" si="18"/>
        <v>#DIV/0!</v>
      </c>
      <c r="T78" s="313" t="e">
        <f t="shared" si="19"/>
        <v>#DIV/0!</v>
      </c>
      <c r="U78"/>
      <c r="V78" s="322" t="e">
        <f t="shared" si="20"/>
        <v>#DIV/0!</v>
      </c>
      <c r="W78" s="322" t="e">
        <f t="shared" si="21"/>
        <v>#DIV/0!</v>
      </c>
      <c r="X78" s="322" t="e">
        <f t="shared" si="22"/>
        <v>#DIV/0!</v>
      </c>
      <c r="Y78" s="322" t="e">
        <f t="shared" si="23"/>
        <v>#DIV/0!</v>
      </c>
      <c r="Z78" s="322" t="e">
        <f t="shared" si="24"/>
        <v>#DIV/0!</v>
      </c>
    </row>
    <row r="79" spans="1:26" ht="15.75">
      <c r="A79" s="186" t="str">
        <f>'Budget with Assumptions'!A79</f>
        <v>Substitute Teachers (Contractual)</v>
      </c>
      <c r="B79" s="30"/>
      <c r="C79" s="30"/>
      <c r="D79" s="103">
        <f>'Budget with Assumptions'!J79</f>
        <v>0</v>
      </c>
      <c r="E79" s="298"/>
      <c r="F79" s="103">
        <f>'Budget with Assumptions'!L79</f>
        <v>0</v>
      </c>
      <c r="G79" s="298"/>
      <c r="H79" s="103">
        <f>'Budget with Assumptions'!N79</f>
        <v>0</v>
      </c>
      <c r="I79" s="298"/>
      <c r="J79" s="103">
        <f>'Budget with Assumptions'!P79</f>
        <v>0</v>
      </c>
      <c r="K79" s="299"/>
      <c r="L79" s="103">
        <f>'Budget with Assumptions'!R79</f>
        <v>0</v>
      </c>
      <c r="M79" s="289"/>
      <c r="N79" s="103">
        <f>'Budget with Assumptions'!T79</f>
        <v>0</v>
      </c>
      <c r="O79"/>
      <c r="P79" s="313" t="e">
        <f t="shared" si="15"/>
        <v>#DIV/0!</v>
      </c>
      <c r="Q79" s="313" t="e">
        <f t="shared" si="16"/>
        <v>#DIV/0!</v>
      </c>
      <c r="R79" s="313" t="e">
        <f t="shared" si="17"/>
        <v>#DIV/0!</v>
      </c>
      <c r="S79" s="313" t="e">
        <f t="shared" si="18"/>
        <v>#DIV/0!</v>
      </c>
      <c r="T79" s="313" t="e">
        <f t="shared" si="19"/>
        <v>#DIV/0!</v>
      </c>
      <c r="U79"/>
      <c r="V79" s="322" t="e">
        <f t="shared" si="20"/>
        <v>#DIV/0!</v>
      </c>
      <c r="W79" s="322" t="e">
        <f t="shared" si="21"/>
        <v>#DIV/0!</v>
      </c>
      <c r="X79" s="322" t="e">
        <f t="shared" si="22"/>
        <v>#DIV/0!</v>
      </c>
      <c r="Y79" s="322" t="e">
        <f t="shared" si="23"/>
        <v>#DIV/0!</v>
      </c>
      <c r="Z79" s="322" t="e">
        <f t="shared" si="24"/>
        <v>#DIV/0!</v>
      </c>
    </row>
    <row r="80" spans="1:26" ht="15.75">
      <c r="A80" s="186">
        <f>'Budget with Assumptions'!A80</f>
        <v>0</v>
      </c>
      <c r="B80" s="30"/>
      <c r="C80" s="30"/>
      <c r="D80" s="103">
        <f>'Budget with Assumptions'!J80</f>
        <v>0</v>
      </c>
      <c r="E80" s="298"/>
      <c r="F80" s="103">
        <f>'Budget with Assumptions'!L80</f>
        <v>0</v>
      </c>
      <c r="G80" s="298"/>
      <c r="H80" s="103">
        <f>'Budget with Assumptions'!N80</f>
        <v>0</v>
      </c>
      <c r="I80" s="298"/>
      <c r="J80" s="103">
        <f>'Budget with Assumptions'!P80</f>
        <v>0</v>
      </c>
      <c r="K80" s="299"/>
      <c r="L80" s="103">
        <f>'Budget with Assumptions'!R80</f>
        <v>0</v>
      </c>
      <c r="M80" s="289"/>
      <c r="N80" s="103">
        <f>'Budget with Assumptions'!T80</f>
        <v>0</v>
      </c>
      <c r="O80"/>
      <c r="P80" s="313" t="e">
        <f t="shared" si="15"/>
        <v>#DIV/0!</v>
      </c>
      <c r="Q80" s="313" t="e">
        <f t="shared" si="16"/>
        <v>#DIV/0!</v>
      </c>
      <c r="R80" s="313" t="e">
        <f t="shared" si="17"/>
        <v>#DIV/0!</v>
      </c>
      <c r="S80" s="313" t="e">
        <f t="shared" si="18"/>
        <v>#DIV/0!</v>
      </c>
      <c r="T80" s="313" t="e">
        <f t="shared" si="19"/>
        <v>#DIV/0!</v>
      </c>
      <c r="U80"/>
      <c r="V80" s="322" t="e">
        <f t="shared" si="20"/>
        <v>#DIV/0!</v>
      </c>
      <c r="W80" s="322" t="e">
        <f t="shared" si="21"/>
        <v>#DIV/0!</v>
      </c>
      <c r="X80" s="322" t="e">
        <f t="shared" si="22"/>
        <v>#DIV/0!</v>
      </c>
      <c r="Y80" s="322" t="e">
        <f t="shared" si="23"/>
        <v>#DIV/0!</v>
      </c>
      <c r="Z80" s="322" t="e">
        <f t="shared" si="24"/>
        <v>#DIV/0!</v>
      </c>
    </row>
    <row r="81" spans="1:26" ht="15.75">
      <c r="A81" s="186">
        <f>'Budget with Assumptions'!A81</f>
        <v>0</v>
      </c>
      <c r="B81" s="30"/>
      <c r="C81" s="30"/>
      <c r="D81" s="103">
        <f>'Budget with Assumptions'!J81</f>
        <v>0</v>
      </c>
      <c r="E81" s="298"/>
      <c r="F81" s="103">
        <f>'Budget with Assumptions'!L81</f>
        <v>0</v>
      </c>
      <c r="G81" s="298"/>
      <c r="H81" s="103">
        <f>'Budget with Assumptions'!N81</f>
        <v>0</v>
      </c>
      <c r="I81" s="298"/>
      <c r="J81" s="103">
        <f>'Budget with Assumptions'!P81</f>
        <v>0</v>
      </c>
      <c r="K81" s="299"/>
      <c r="L81" s="103">
        <f>'Budget with Assumptions'!R81</f>
        <v>0</v>
      </c>
      <c r="M81" s="289"/>
      <c r="N81" s="103">
        <f>'Budget with Assumptions'!T81</f>
        <v>0</v>
      </c>
      <c r="O81"/>
      <c r="P81" s="313" t="e">
        <f t="shared" si="15"/>
        <v>#DIV/0!</v>
      </c>
      <c r="Q81" s="313" t="e">
        <f t="shared" si="16"/>
        <v>#DIV/0!</v>
      </c>
      <c r="R81" s="313" t="e">
        <f t="shared" si="17"/>
        <v>#DIV/0!</v>
      </c>
      <c r="S81" s="313" t="e">
        <f t="shared" si="18"/>
        <v>#DIV/0!</v>
      </c>
      <c r="T81" s="313" t="e">
        <f t="shared" si="19"/>
        <v>#DIV/0!</v>
      </c>
      <c r="U81"/>
      <c r="V81" s="322" t="e">
        <f t="shared" si="20"/>
        <v>#DIV/0!</v>
      </c>
      <c r="W81" s="322" t="e">
        <f t="shared" si="21"/>
        <v>#DIV/0!</v>
      </c>
      <c r="X81" s="322" t="e">
        <f t="shared" si="22"/>
        <v>#DIV/0!</v>
      </c>
      <c r="Y81" s="322" t="e">
        <f t="shared" si="23"/>
        <v>#DIV/0!</v>
      </c>
      <c r="Z81" s="322" t="e">
        <f t="shared" si="24"/>
        <v>#DIV/0!</v>
      </c>
    </row>
    <row r="82" spans="1:26" ht="15.75">
      <c r="A82" s="186">
        <f>'Budget with Assumptions'!A82</f>
        <v>0</v>
      </c>
      <c r="B82" s="30"/>
      <c r="C82" s="30"/>
      <c r="D82" s="103">
        <f>'Budget with Assumptions'!J82</f>
        <v>0</v>
      </c>
      <c r="E82" s="298"/>
      <c r="F82" s="103">
        <f>'Budget with Assumptions'!L82</f>
        <v>0</v>
      </c>
      <c r="G82" s="298"/>
      <c r="H82" s="103">
        <f>'Budget with Assumptions'!N82</f>
        <v>0</v>
      </c>
      <c r="I82" s="298"/>
      <c r="J82" s="103">
        <f>'Budget with Assumptions'!P82</f>
        <v>0</v>
      </c>
      <c r="K82" s="299"/>
      <c r="L82" s="103">
        <f>'Budget with Assumptions'!R82</f>
        <v>0</v>
      </c>
      <c r="M82" s="289"/>
      <c r="N82" s="103">
        <f>'Budget with Assumptions'!T82</f>
        <v>0</v>
      </c>
      <c r="O82"/>
      <c r="P82" s="313" t="e">
        <f t="shared" si="15"/>
        <v>#DIV/0!</v>
      </c>
      <c r="Q82" s="313" t="e">
        <f t="shared" si="16"/>
        <v>#DIV/0!</v>
      </c>
      <c r="R82" s="313" t="e">
        <f t="shared" si="17"/>
        <v>#DIV/0!</v>
      </c>
      <c r="S82" s="313" t="e">
        <f t="shared" si="18"/>
        <v>#DIV/0!</v>
      </c>
      <c r="T82" s="313" t="e">
        <f t="shared" si="19"/>
        <v>#DIV/0!</v>
      </c>
      <c r="U82"/>
      <c r="V82" s="322" t="e">
        <f t="shared" si="20"/>
        <v>#DIV/0!</v>
      </c>
      <c r="W82" s="322" t="e">
        <f t="shared" si="21"/>
        <v>#DIV/0!</v>
      </c>
      <c r="X82" s="322" t="e">
        <f t="shared" si="22"/>
        <v>#DIV/0!</v>
      </c>
      <c r="Y82" s="322" t="e">
        <f t="shared" si="23"/>
        <v>#DIV/0!</v>
      </c>
      <c r="Z82" s="322" t="e">
        <f t="shared" si="24"/>
        <v>#DIV/0!</v>
      </c>
    </row>
    <row r="83" spans="1:26" ht="15.75">
      <c r="A83" s="186">
        <f>'Budget with Assumptions'!A83</f>
        <v>0</v>
      </c>
      <c r="B83" s="30"/>
      <c r="C83" s="30"/>
      <c r="D83" s="103">
        <f>'Budget with Assumptions'!J83</f>
        <v>0</v>
      </c>
      <c r="E83" s="298"/>
      <c r="F83" s="103">
        <f>'Budget with Assumptions'!L83</f>
        <v>0</v>
      </c>
      <c r="G83" s="298"/>
      <c r="H83" s="103">
        <f>'Budget with Assumptions'!N83</f>
        <v>0</v>
      </c>
      <c r="I83" s="298"/>
      <c r="J83" s="103">
        <f>'Budget with Assumptions'!P83</f>
        <v>0</v>
      </c>
      <c r="K83" s="299"/>
      <c r="L83" s="103">
        <f>'Budget with Assumptions'!R83</f>
        <v>0</v>
      </c>
      <c r="M83" s="289"/>
      <c r="N83" s="103">
        <f>'Budget with Assumptions'!T83</f>
        <v>0</v>
      </c>
      <c r="O83"/>
      <c r="P83" s="313" t="e">
        <f t="shared" si="15"/>
        <v>#DIV/0!</v>
      </c>
      <c r="Q83" s="313" t="e">
        <f t="shared" si="16"/>
        <v>#DIV/0!</v>
      </c>
      <c r="R83" s="313" t="e">
        <f t="shared" si="17"/>
        <v>#DIV/0!</v>
      </c>
      <c r="S83" s="313" t="e">
        <f t="shared" si="18"/>
        <v>#DIV/0!</v>
      </c>
      <c r="T83" s="313" t="e">
        <f t="shared" si="19"/>
        <v>#DIV/0!</v>
      </c>
      <c r="U83"/>
      <c r="V83" s="322" t="e">
        <f t="shared" si="20"/>
        <v>#DIV/0!</v>
      </c>
      <c r="W83" s="322" t="e">
        <f t="shared" si="21"/>
        <v>#DIV/0!</v>
      </c>
      <c r="X83" s="322" t="e">
        <f t="shared" si="22"/>
        <v>#DIV/0!</v>
      </c>
      <c r="Y83" s="322" t="e">
        <f t="shared" si="23"/>
        <v>#DIV/0!</v>
      </c>
      <c r="Z83" s="322" t="e">
        <f t="shared" si="24"/>
        <v>#DIV/0!</v>
      </c>
    </row>
    <row r="84" spans="2:26" ht="16.5" thickBot="1">
      <c r="B84" s="30"/>
      <c r="C84" s="30"/>
      <c r="D84" s="305"/>
      <c r="E84" s="298"/>
      <c r="F84" s="305"/>
      <c r="G84" s="298"/>
      <c r="H84" s="305"/>
      <c r="I84" s="298"/>
      <c r="J84" s="305"/>
      <c r="K84" s="299"/>
      <c r="L84" s="281"/>
      <c r="M84" s="289"/>
      <c r="N84" s="281"/>
      <c r="O84"/>
      <c r="P84" s="314"/>
      <c r="Q84" s="314"/>
      <c r="R84" s="314"/>
      <c r="S84" s="314"/>
      <c r="T84" s="314"/>
      <c r="U84"/>
      <c r="V84" s="215"/>
      <c r="W84" s="215"/>
      <c r="X84" s="215"/>
      <c r="Y84" s="215"/>
      <c r="Z84" s="215"/>
    </row>
    <row r="85" spans="1:26" ht="16.5" thickBot="1">
      <c r="A85" s="112" t="str">
        <f>'Budget with Assumptions'!H85</f>
        <v>Total Personnel Costs</v>
      </c>
      <c r="B85" s="24"/>
      <c r="C85" s="24"/>
      <c r="D85" s="139">
        <f>SUM(D62:D83)</f>
        <v>0</v>
      </c>
      <c r="E85" s="100"/>
      <c r="F85" s="139">
        <f>SUM(F62:F83)</f>
        <v>0</v>
      </c>
      <c r="G85" s="100"/>
      <c r="H85" s="139">
        <f>SUM(H62:H83)</f>
        <v>0</v>
      </c>
      <c r="I85" s="100"/>
      <c r="J85" s="139">
        <f>SUM(J62:J83)</f>
        <v>0</v>
      </c>
      <c r="K85" s="101"/>
      <c r="L85" s="139">
        <f>SUM(L62:L83)</f>
        <v>0</v>
      </c>
      <c r="M85" s="274"/>
      <c r="N85" s="139">
        <f>SUM(N62:N83)</f>
        <v>0</v>
      </c>
      <c r="O85"/>
      <c r="P85" s="180" t="e">
        <f>SUM(P62:P83)</f>
        <v>#DIV/0!</v>
      </c>
      <c r="Q85" s="180" t="e">
        <f>SUM(Q62:Q83)</f>
        <v>#DIV/0!</v>
      </c>
      <c r="R85" s="180" t="e">
        <f>SUM(R62:R83)</f>
        <v>#DIV/0!</v>
      </c>
      <c r="S85" s="180" t="e">
        <f>SUM(S62:S83)</f>
        <v>#DIV/0!</v>
      </c>
      <c r="T85" s="180" t="e">
        <f>SUM(T62:T83)</f>
        <v>#DIV/0!</v>
      </c>
      <c r="U85"/>
      <c r="V85" s="182" t="e">
        <f>SUM(V62:V83)</f>
        <v>#DIV/0!</v>
      </c>
      <c r="W85" s="182" t="e">
        <f>SUM(W62:W83)</f>
        <v>#DIV/0!</v>
      </c>
      <c r="X85" s="182" t="e">
        <f>SUM(X62:X83)</f>
        <v>#DIV/0!</v>
      </c>
      <c r="Y85" s="182" t="e">
        <f>SUM(Y62:Y83)</f>
        <v>#DIV/0!</v>
      </c>
      <c r="Z85" s="182" t="e">
        <f>SUM(Z62:Z83)</f>
        <v>#DIV/0!</v>
      </c>
    </row>
    <row r="86" spans="1:26" ht="16.5" thickBot="1">
      <c r="A86" s="27"/>
      <c r="B86" s="21"/>
      <c r="C86" s="21"/>
      <c r="D86" s="215"/>
      <c r="E86" s="215"/>
      <c r="F86" s="215"/>
      <c r="G86" s="215"/>
      <c r="H86" s="215"/>
      <c r="I86" s="215"/>
      <c r="J86" s="215"/>
      <c r="K86" s="275"/>
      <c r="L86" s="215"/>
      <c r="M86" s="275"/>
      <c r="N86" s="215"/>
      <c r="P86" s="314"/>
      <c r="Q86" s="314"/>
      <c r="R86" s="314"/>
      <c r="S86" s="314"/>
      <c r="T86" s="314"/>
      <c r="V86" s="215"/>
      <c r="W86" s="215"/>
      <c r="X86" s="215"/>
      <c r="Y86" s="215"/>
      <c r="Z86" s="215"/>
    </row>
    <row r="87" spans="1:26" ht="18.75" thickBot="1">
      <c r="A87" s="179" t="s">
        <v>62</v>
      </c>
      <c r="B87" s="28"/>
      <c r="C87" s="28"/>
      <c r="D87" s="304"/>
      <c r="E87" s="298"/>
      <c r="F87" s="304"/>
      <c r="G87" s="298"/>
      <c r="H87" s="304"/>
      <c r="I87" s="298"/>
      <c r="J87" s="304"/>
      <c r="K87" s="299"/>
      <c r="L87" s="42"/>
      <c r="M87" s="289"/>
      <c r="N87" s="42"/>
      <c r="O87"/>
      <c r="P87" s="314"/>
      <c r="Q87" s="314"/>
      <c r="R87" s="314"/>
      <c r="S87" s="314"/>
      <c r="T87" s="314"/>
      <c r="U87"/>
      <c r="V87" s="215"/>
      <c r="W87" s="215"/>
      <c r="X87" s="215"/>
      <c r="Y87" s="215"/>
      <c r="Z87" s="215"/>
    </row>
    <row r="88" spans="1:26" ht="15.75">
      <c r="A88" s="186" t="str">
        <f>'Budget with Assumptions'!A88</f>
        <v>Office Supplies</v>
      </c>
      <c r="B88" s="21"/>
      <c r="C88" s="21"/>
      <c r="D88" s="103">
        <f>'Budget with Assumptions'!J88</f>
        <v>0</v>
      </c>
      <c r="E88" s="298"/>
      <c r="F88" s="103">
        <f>'Budget with Assumptions'!L88</f>
        <v>0</v>
      </c>
      <c r="G88" s="298"/>
      <c r="H88" s="103">
        <f>'Budget with Assumptions'!N88</f>
        <v>0</v>
      </c>
      <c r="I88" s="298"/>
      <c r="J88" s="103">
        <f>'Budget with Assumptions'!P88</f>
        <v>0</v>
      </c>
      <c r="K88" s="299"/>
      <c r="L88" s="103">
        <f>'Budget with Assumptions'!R88</f>
        <v>0</v>
      </c>
      <c r="M88" s="289"/>
      <c r="N88" s="103">
        <f>'Budget with Assumptions'!T88</f>
        <v>0</v>
      </c>
      <c r="O88"/>
      <c r="P88" s="313" t="e">
        <f aca="true" t="shared" si="25" ref="P88:P107">F88/$F$152</f>
        <v>#DIV/0!</v>
      </c>
      <c r="Q88" s="313" t="e">
        <f aca="true" t="shared" si="26" ref="Q88:Q107">H88/$H$152</f>
        <v>#DIV/0!</v>
      </c>
      <c r="R88" s="313" t="e">
        <f aca="true" t="shared" si="27" ref="R88:R107">J88/$J$152</f>
        <v>#DIV/0!</v>
      </c>
      <c r="S88" s="313" t="e">
        <f aca="true" t="shared" si="28" ref="S88:S107">L88/$L$152</f>
        <v>#DIV/0!</v>
      </c>
      <c r="T88" s="313" t="e">
        <f aca="true" t="shared" si="29" ref="T88:T107">N88/$N$152</f>
        <v>#DIV/0!</v>
      </c>
      <c r="U88"/>
      <c r="V88" s="322" t="e">
        <f>F88/$F$171</f>
        <v>#DIV/0!</v>
      </c>
      <c r="W88" s="322" t="e">
        <f>H88/$H$171</f>
        <v>#DIV/0!</v>
      </c>
      <c r="X88" s="322" t="e">
        <f>J88/$J$171</f>
        <v>#DIV/0!</v>
      </c>
      <c r="Y88" s="322" t="e">
        <f>L88/$L$171</f>
        <v>#DIV/0!</v>
      </c>
      <c r="Z88" s="322" t="e">
        <f>N88/$N$171</f>
        <v>#DIV/0!</v>
      </c>
    </row>
    <row r="89" spans="1:26" ht="15.75">
      <c r="A89" s="186" t="str">
        <f>'Budget with Assumptions'!A89</f>
        <v>Furniture</v>
      </c>
      <c r="B89" s="24"/>
      <c r="C89" s="24"/>
      <c r="D89" s="103">
        <f>'Budget with Assumptions'!J89</f>
        <v>0</v>
      </c>
      <c r="E89" s="298"/>
      <c r="F89" s="103">
        <f>'Budget with Assumptions'!L89</f>
        <v>0</v>
      </c>
      <c r="G89" s="298"/>
      <c r="H89" s="103">
        <f>'Budget with Assumptions'!N89</f>
        <v>0</v>
      </c>
      <c r="I89" s="298"/>
      <c r="J89" s="103">
        <f>'Budget with Assumptions'!P89</f>
        <v>0</v>
      </c>
      <c r="K89" s="299"/>
      <c r="L89" s="103">
        <f>'Budget with Assumptions'!R89</f>
        <v>0</v>
      </c>
      <c r="M89" s="289"/>
      <c r="N89" s="103">
        <f>'Budget with Assumptions'!T89</f>
        <v>0</v>
      </c>
      <c r="O89"/>
      <c r="P89" s="313" t="e">
        <f t="shared" si="25"/>
        <v>#DIV/0!</v>
      </c>
      <c r="Q89" s="313" t="e">
        <f t="shared" si="26"/>
        <v>#DIV/0!</v>
      </c>
      <c r="R89" s="313" t="e">
        <f t="shared" si="27"/>
        <v>#DIV/0!</v>
      </c>
      <c r="S89" s="313" t="e">
        <f t="shared" si="28"/>
        <v>#DIV/0!</v>
      </c>
      <c r="T89" s="313" t="e">
        <f t="shared" si="29"/>
        <v>#DIV/0!</v>
      </c>
      <c r="U89"/>
      <c r="V89" s="322" t="e">
        <f aca="true" t="shared" si="30" ref="V89:V107">F89/$F$171</f>
        <v>#DIV/0!</v>
      </c>
      <c r="W89" s="322" t="e">
        <f aca="true" t="shared" si="31" ref="W89:W107">H89/$H$171</f>
        <v>#DIV/0!</v>
      </c>
      <c r="X89" s="322" t="e">
        <f aca="true" t="shared" si="32" ref="X89:X107">J89/$J$171</f>
        <v>#DIV/0!</v>
      </c>
      <c r="Y89" s="322" t="e">
        <f aca="true" t="shared" si="33" ref="Y89:Y107">L89/$L$171</f>
        <v>#DIV/0!</v>
      </c>
      <c r="Z89" s="322" t="e">
        <f aca="true" t="shared" si="34" ref="Z89:Z107">N89/$N$171</f>
        <v>#DIV/0!</v>
      </c>
    </row>
    <row r="90" spans="1:26" ht="15.75">
      <c r="A90" s="186" t="str">
        <f>'Budget with Assumptions'!A90</f>
        <v>Telecommunications and Internet</v>
      </c>
      <c r="B90" s="24"/>
      <c r="C90" s="24"/>
      <c r="D90" s="103">
        <f>'Budget with Assumptions'!J90</f>
        <v>0</v>
      </c>
      <c r="E90" s="298"/>
      <c r="F90" s="103">
        <f>'Budget with Assumptions'!L90</f>
        <v>0</v>
      </c>
      <c r="G90" s="298"/>
      <c r="H90" s="103">
        <f>'Budget with Assumptions'!N90</f>
        <v>0</v>
      </c>
      <c r="I90" s="298"/>
      <c r="J90" s="103">
        <f>'Budget with Assumptions'!P90</f>
        <v>0</v>
      </c>
      <c r="K90" s="299"/>
      <c r="L90" s="103">
        <f>'Budget with Assumptions'!R90</f>
        <v>0</v>
      </c>
      <c r="M90" s="289"/>
      <c r="N90" s="103">
        <f>'Budget with Assumptions'!T90</f>
        <v>0</v>
      </c>
      <c r="O90"/>
      <c r="P90" s="313" t="e">
        <f t="shared" si="25"/>
        <v>#DIV/0!</v>
      </c>
      <c r="Q90" s="313" t="e">
        <f t="shared" si="26"/>
        <v>#DIV/0!</v>
      </c>
      <c r="R90" s="313" t="e">
        <f t="shared" si="27"/>
        <v>#DIV/0!</v>
      </c>
      <c r="S90" s="313" t="e">
        <f t="shared" si="28"/>
        <v>#DIV/0!</v>
      </c>
      <c r="T90" s="313" t="e">
        <f t="shared" si="29"/>
        <v>#DIV/0!</v>
      </c>
      <c r="U90"/>
      <c r="V90" s="322" t="e">
        <f t="shared" si="30"/>
        <v>#DIV/0!</v>
      </c>
      <c r="W90" s="322" t="e">
        <f t="shared" si="31"/>
        <v>#DIV/0!</v>
      </c>
      <c r="X90" s="322" t="e">
        <f t="shared" si="32"/>
        <v>#DIV/0!</v>
      </c>
      <c r="Y90" s="322" t="e">
        <f t="shared" si="33"/>
        <v>#DIV/0!</v>
      </c>
      <c r="Z90" s="322" t="e">
        <f t="shared" si="34"/>
        <v>#DIV/0!</v>
      </c>
    </row>
    <row r="91" spans="1:26" ht="15.75">
      <c r="A91" s="186" t="str">
        <f>'Budget with Assumptions'!A91</f>
        <v>Administrative Equipment</v>
      </c>
      <c r="B91" s="24"/>
      <c r="C91" s="24"/>
      <c r="D91" s="103">
        <f>'Budget with Assumptions'!J91</f>
        <v>0</v>
      </c>
      <c r="E91" s="298"/>
      <c r="F91" s="103">
        <f>'Budget with Assumptions'!L91</f>
        <v>0</v>
      </c>
      <c r="G91" s="298"/>
      <c r="H91" s="103">
        <f>'Budget with Assumptions'!N91</f>
        <v>0</v>
      </c>
      <c r="I91" s="298"/>
      <c r="J91" s="103">
        <f>'Budget with Assumptions'!P91</f>
        <v>0</v>
      </c>
      <c r="K91" s="299"/>
      <c r="L91" s="103">
        <f>'Budget with Assumptions'!R91</f>
        <v>0</v>
      </c>
      <c r="M91" s="289"/>
      <c r="N91" s="103">
        <f>'Budget with Assumptions'!T91</f>
        <v>0</v>
      </c>
      <c r="O91"/>
      <c r="P91" s="313" t="e">
        <f t="shared" si="25"/>
        <v>#DIV/0!</v>
      </c>
      <c r="Q91" s="313" t="e">
        <f t="shared" si="26"/>
        <v>#DIV/0!</v>
      </c>
      <c r="R91" s="313" t="e">
        <f t="shared" si="27"/>
        <v>#DIV/0!</v>
      </c>
      <c r="S91" s="313" t="e">
        <f t="shared" si="28"/>
        <v>#DIV/0!</v>
      </c>
      <c r="T91" s="313" t="e">
        <f t="shared" si="29"/>
        <v>#DIV/0!</v>
      </c>
      <c r="U91"/>
      <c r="V91" s="322" t="e">
        <f t="shared" si="30"/>
        <v>#DIV/0!</v>
      </c>
      <c r="W91" s="322" t="e">
        <f t="shared" si="31"/>
        <v>#DIV/0!</v>
      </c>
      <c r="X91" s="322" t="e">
        <f t="shared" si="32"/>
        <v>#DIV/0!</v>
      </c>
      <c r="Y91" s="322" t="e">
        <f t="shared" si="33"/>
        <v>#DIV/0!</v>
      </c>
      <c r="Z91" s="322" t="e">
        <f t="shared" si="34"/>
        <v>#DIV/0!</v>
      </c>
    </row>
    <row r="92" spans="1:26" ht="15.75">
      <c r="A92" s="186" t="str">
        <f>'Budget with Assumptions'!A92</f>
        <v>Accounting &amp; Audit (Contractual)</v>
      </c>
      <c r="B92" s="24"/>
      <c r="C92" s="24"/>
      <c r="D92" s="103">
        <f>'Budget with Assumptions'!J92</f>
        <v>0</v>
      </c>
      <c r="E92" s="298"/>
      <c r="F92" s="103">
        <f>'Budget with Assumptions'!L92</f>
        <v>0</v>
      </c>
      <c r="G92" s="298"/>
      <c r="H92" s="103">
        <f>'Budget with Assumptions'!N92</f>
        <v>0</v>
      </c>
      <c r="I92" s="298"/>
      <c r="J92" s="103">
        <f>'Budget with Assumptions'!P92</f>
        <v>0</v>
      </c>
      <c r="K92" s="299"/>
      <c r="L92" s="103">
        <f>'Budget with Assumptions'!R92</f>
        <v>0</v>
      </c>
      <c r="M92" s="289"/>
      <c r="N92" s="103">
        <f>'Budget with Assumptions'!T92</f>
        <v>0</v>
      </c>
      <c r="O92"/>
      <c r="P92" s="313" t="e">
        <f t="shared" si="25"/>
        <v>#DIV/0!</v>
      </c>
      <c r="Q92" s="313" t="e">
        <f t="shared" si="26"/>
        <v>#DIV/0!</v>
      </c>
      <c r="R92" s="313" t="e">
        <f t="shared" si="27"/>
        <v>#DIV/0!</v>
      </c>
      <c r="S92" s="313" t="e">
        <f t="shared" si="28"/>
        <v>#DIV/0!</v>
      </c>
      <c r="T92" s="313" t="e">
        <f t="shared" si="29"/>
        <v>#DIV/0!</v>
      </c>
      <c r="U92"/>
      <c r="V92" s="322" t="e">
        <f t="shared" si="30"/>
        <v>#DIV/0!</v>
      </c>
      <c r="W92" s="322" t="e">
        <f t="shared" si="31"/>
        <v>#DIV/0!</v>
      </c>
      <c r="X92" s="322" t="e">
        <f t="shared" si="32"/>
        <v>#DIV/0!</v>
      </c>
      <c r="Y92" s="322" t="e">
        <f t="shared" si="33"/>
        <v>#DIV/0!</v>
      </c>
      <c r="Z92" s="322" t="e">
        <f t="shared" si="34"/>
        <v>#DIV/0!</v>
      </c>
    </row>
    <row r="93" spans="1:26" ht="15.75">
      <c r="A93" s="186" t="str">
        <f>'Budget with Assumptions'!A93</f>
        <v>Legal (Contractual)</v>
      </c>
      <c r="B93" s="24"/>
      <c r="C93" s="24"/>
      <c r="D93" s="103">
        <f>'Budget with Assumptions'!J93</f>
        <v>0</v>
      </c>
      <c r="E93" s="298"/>
      <c r="F93" s="103">
        <f>'Budget with Assumptions'!L93</f>
        <v>0</v>
      </c>
      <c r="G93" s="298"/>
      <c r="H93" s="103">
        <f>'Budget with Assumptions'!N93</f>
        <v>0</v>
      </c>
      <c r="I93" s="298"/>
      <c r="J93" s="103">
        <f>'Budget with Assumptions'!P93</f>
        <v>0</v>
      </c>
      <c r="K93" s="299"/>
      <c r="L93" s="103">
        <f>'Budget with Assumptions'!R93</f>
        <v>0</v>
      </c>
      <c r="M93" s="289"/>
      <c r="N93" s="103">
        <f>'Budget with Assumptions'!T93</f>
        <v>0</v>
      </c>
      <c r="O93"/>
      <c r="P93" s="313" t="e">
        <f t="shared" si="25"/>
        <v>#DIV/0!</v>
      </c>
      <c r="Q93" s="313" t="e">
        <f t="shared" si="26"/>
        <v>#DIV/0!</v>
      </c>
      <c r="R93" s="313" t="e">
        <f t="shared" si="27"/>
        <v>#DIV/0!</v>
      </c>
      <c r="S93" s="313" t="e">
        <f t="shared" si="28"/>
        <v>#DIV/0!</v>
      </c>
      <c r="T93" s="313" t="e">
        <f t="shared" si="29"/>
        <v>#DIV/0!</v>
      </c>
      <c r="U93"/>
      <c r="V93" s="322" t="e">
        <f t="shared" si="30"/>
        <v>#DIV/0!</v>
      </c>
      <c r="W93" s="322" t="e">
        <f t="shared" si="31"/>
        <v>#DIV/0!</v>
      </c>
      <c r="X93" s="322" t="e">
        <f t="shared" si="32"/>
        <v>#DIV/0!</v>
      </c>
      <c r="Y93" s="322" t="e">
        <f t="shared" si="33"/>
        <v>#DIV/0!</v>
      </c>
      <c r="Z93" s="322" t="e">
        <f t="shared" si="34"/>
        <v>#DIV/0!</v>
      </c>
    </row>
    <row r="94" spans="1:26" ht="15.75">
      <c r="A94" s="186" t="str">
        <f>'Budget with Assumptions'!A94</f>
        <v>Payroll Services (Contractual)</v>
      </c>
      <c r="B94" s="24"/>
      <c r="C94" s="24"/>
      <c r="D94" s="103">
        <f>'Budget with Assumptions'!J94</f>
        <v>0</v>
      </c>
      <c r="E94" s="298"/>
      <c r="F94" s="103">
        <f>'Budget with Assumptions'!L94</f>
        <v>0</v>
      </c>
      <c r="G94" s="298"/>
      <c r="H94" s="103">
        <f>'Budget with Assumptions'!N94</f>
        <v>0</v>
      </c>
      <c r="I94" s="298"/>
      <c r="J94" s="103">
        <f>'Budget with Assumptions'!P94</f>
        <v>0</v>
      </c>
      <c r="K94" s="299"/>
      <c r="L94" s="103">
        <f>'Budget with Assumptions'!R94</f>
        <v>0</v>
      </c>
      <c r="M94" s="289"/>
      <c r="N94" s="103">
        <f>'Budget with Assumptions'!T94</f>
        <v>0</v>
      </c>
      <c r="O94"/>
      <c r="P94" s="313" t="e">
        <f t="shared" si="25"/>
        <v>#DIV/0!</v>
      </c>
      <c r="Q94" s="313" t="e">
        <f t="shared" si="26"/>
        <v>#DIV/0!</v>
      </c>
      <c r="R94" s="313" t="e">
        <f t="shared" si="27"/>
        <v>#DIV/0!</v>
      </c>
      <c r="S94" s="313" t="e">
        <f t="shared" si="28"/>
        <v>#DIV/0!</v>
      </c>
      <c r="T94" s="313" t="e">
        <f t="shared" si="29"/>
        <v>#DIV/0!</v>
      </c>
      <c r="U94"/>
      <c r="V94" s="322" t="e">
        <f t="shared" si="30"/>
        <v>#DIV/0!</v>
      </c>
      <c r="W94" s="322" t="e">
        <f t="shared" si="31"/>
        <v>#DIV/0!</v>
      </c>
      <c r="X94" s="322" t="e">
        <f t="shared" si="32"/>
        <v>#DIV/0!</v>
      </c>
      <c r="Y94" s="322" t="e">
        <f t="shared" si="33"/>
        <v>#DIV/0!</v>
      </c>
      <c r="Z94" s="322" t="e">
        <f t="shared" si="34"/>
        <v>#DIV/0!</v>
      </c>
    </row>
    <row r="95" spans="1:26" ht="15.75">
      <c r="A95" s="186" t="str">
        <f>'Budget with Assumptions'!A95</f>
        <v>Printing &amp; Copying</v>
      </c>
      <c r="B95" s="24"/>
      <c r="C95" s="24"/>
      <c r="D95" s="103">
        <f>'Budget with Assumptions'!J95</f>
        <v>0</v>
      </c>
      <c r="E95" s="298"/>
      <c r="F95" s="103">
        <f>'Budget with Assumptions'!L95</f>
        <v>0</v>
      </c>
      <c r="G95" s="298"/>
      <c r="H95" s="103">
        <f>'Budget with Assumptions'!N95</f>
        <v>0</v>
      </c>
      <c r="I95" s="298"/>
      <c r="J95" s="103">
        <f>'Budget with Assumptions'!P95</f>
        <v>0</v>
      </c>
      <c r="K95" s="299"/>
      <c r="L95" s="103">
        <f>'Budget with Assumptions'!R95</f>
        <v>0</v>
      </c>
      <c r="M95" s="289"/>
      <c r="N95" s="103">
        <f>'Budget with Assumptions'!T95</f>
        <v>0</v>
      </c>
      <c r="O95"/>
      <c r="P95" s="313" t="e">
        <f t="shared" si="25"/>
        <v>#DIV/0!</v>
      </c>
      <c r="Q95" s="313" t="e">
        <f t="shared" si="26"/>
        <v>#DIV/0!</v>
      </c>
      <c r="R95" s="313" t="e">
        <f t="shared" si="27"/>
        <v>#DIV/0!</v>
      </c>
      <c r="S95" s="313" t="e">
        <f t="shared" si="28"/>
        <v>#DIV/0!</v>
      </c>
      <c r="T95" s="313" t="e">
        <f t="shared" si="29"/>
        <v>#DIV/0!</v>
      </c>
      <c r="U95"/>
      <c r="V95" s="322" t="e">
        <f t="shared" si="30"/>
        <v>#DIV/0!</v>
      </c>
      <c r="W95" s="322" t="e">
        <f t="shared" si="31"/>
        <v>#DIV/0!</v>
      </c>
      <c r="X95" s="322" t="e">
        <f t="shared" si="32"/>
        <v>#DIV/0!</v>
      </c>
      <c r="Y95" s="322" t="e">
        <f t="shared" si="33"/>
        <v>#DIV/0!</v>
      </c>
      <c r="Z95" s="322" t="e">
        <f t="shared" si="34"/>
        <v>#DIV/0!</v>
      </c>
    </row>
    <row r="96" spans="1:26" ht="15.75">
      <c r="A96" s="186" t="str">
        <f>'Budget with Assumptions'!A96</f>
        <v>Postage &amp; Shipping</v>
      </c>
      <c r="B96" s="24"/>
      <c r="C96" s="24"/>
      <c r="D96" s="103">
        <f>'Budget with Assumptions'!J96</f>
        <v>0</v>
      </c>
      <c r="E96" s="298"/>
      <c r="F96" s="103">
        <f>'Budget with Assumptions'!L96</f>
        <v>0</v>
      </c>
      <c r="G96" s="298"/>
      <c r="H96" s="103">
        <f>'Budget with Assumptions'!N96</f>
        <v>0</v>
      </c>
      <c r="I96" s="298"/>
      <c r="J96" s="103">
        <f>'Budget with Assumptions'!P96</f>
        <v>0</v>
      </c>
      <c r="K96" s="299"/>
      <c r="L96" s="103">
        <f>'Budget with Assumptions'!R96</f>
        <v>0</v>
      </c>
      <c r="M96" s="289"/>
      <c r="N96" s="103">
        <f>'Budget with Assumptions'!T96</f>
        <v>0</v>
      </c>
      <c r="O96"/>
      <c r="P96" s="313" t="e">
        <f t="shared" si="25"/>
        <v>#DIV/0!</v>
      </c>
      <c r="Q96" s="313" t="e">
        <f t="shared" si="26"/>
        <v>#DIV/0!</v>
      </c>
      <c r="R96" s="313" t="e">
        <f t="shared" si="27"/>
        <v>#DIV/0!</v>
      </c>
      <c r="S96" s="313" t="e">
        <f t="shared" si="28"/>
        <v>#DIV/0!</v>
      </c>
      <c r="T96" s="313" t="e">
        <f t="shared" si="29"/>
        <v>#DIV/0!</v>
      </c>
      <c r="U96"/>
      <c r="V96" s="322" t="e">
        <f t="shared" si="30"/>
        <v>#DIV/0!</v>
      </c>
      <c r="W96" s="322" t="e">
        <f t="shared" si="31"/>
        <v>#DIV/0!</v>
      </c>
      <c r="X96" s="322" t="e">
        <f t="shared" si="32"/>
        <v>#DIV/0!</v>
      </c>
      <c r="Y96" s="322" t="e">
        <f t="shared" si="33"/>
        <v>#DIV/0!</v>
      </c>
      <c r="Z96" s="322" t="e">
        <f t="shared" si="34"/>
        <v>#DIV/0!</v>
      </c>
    </row>
    <row r="97" spans="1:26" ht="15.75">
      <c r="A97" s="186" t="str">
        <f>'Budget with Assumptions'!A97</f>
        <v>Other Contractual Services</v>
      </c>
      <c r="B97" s="24"/>
      <c r="C97" s="24"/>
      <c r="D97" s="103">
        <f>'Budget with Assumptions'!J97</f>
        <v>0</v>
      </c>
      <c r="E97" s="298"/>
      <c r="F97" s="103">
        <f>'Budget with Assumptions'!L97</f>
        <v>0</v>
      </c>
      <c r="G97" s="298"/>
      <c r="H97" s="103">
        <f>'Budget with Assumptions'!N97</f>
        <v>0</v>
      </c>
      <c r="I97" s="298"/>
      <c r="J97" s="103">
        <f>'Budget with Assumptions'!P97</f>
        <v>0</v>
      </c>
      <c r="K97" s="299"/>
      <c r="L97" s="103">
        <f>'Budget with Assumptions'!R97</f>
        <v>0</v>
      </c>
      <c r="M97" s="289"/>
      <c r="N97" s="103">
        <f>'Budget with Assumptions'!T97</f>
        <v>0</v>
      </c>
      <c r="O97"/>
      <c r="P97" s="313" t="e">
        <f t="shared" si="25"/>
        <v>#DIV/0!</v>
      </c>
      <c r="Q97" s="313" t="e">
        <f t="shared" si="26"/>
        <v>#DIV/0!</v>
      </c>
      <c r="R97" s="313" t="e">
        <f t="shared" si="27"/>
        <v>#DIV/0!</v>
      </c>
      <c r="S97" s="313" t="e">
        <f t="shared" si="28"/>
        <v>#DIV/0!</v>
      </c>
      <c r="T97" s="313" t="e">
        <f t="shared" si="29"/>
        <v>#DIV/0!</v>
      </c>
      <c r="U97"/>
      <c r="V97" s="322" t="e">
        <f t="shared" si="30"/>
        <v>#DIV/0!</v>
      </c>
      <c r="W97" s="322" t="e">
        <f t="shared" si="31"/>
        <v>#DIV/0!</v>
      </c>
      <c r="X97" s="322" t="e">
        <f t="shared" si="32"/>
        <v>#DIV/0!</v>
      </c>
      <c r="Y97" s="322" t="e">
        <f t="shared" si="33"/>
        <v>#DIV/0!</v>
      </c>
      <c r="Z97" s="322" t="e">
        <f t="shared" si="34"/>
        <v>#DIV/0!</v>
      </c>
    </row>
    <row r="98" spans="1:26" ht="15.75">
      <c r="A98" s="186" t="str">
        <f>'Budget with Assumptions'!A98</f>
        <v>Travel</v>
      </c>
      <c r="B98" s="24"/>
      <c r="C98" s="24"/>
      <c r="D98" s="103">
        <f>'Budget with Assumptions'!J98</f>
        <v>0</v>
      </c>
      <c r="E98" s="298"/>
      <c r="F98" s="103">
        <f>'Budget with Assumptions'!L98</f>
        <v>0</v>
      </c>
      <c r="G98" s="298"/>
      <c r="H98" s="103">
        <f>'Budget with Assumptions'!N98</f>
        <v>0</v>
      </c>
      <c r="I98" s="298"/>
      <c r="J98" s="103">
        <f>'Budget with Assumptions'!P98</f>
        <v>0</v>
      </c>
      <c r="K98" s="299"/>
      <c r="L98" s="103">
        <f>'Budget with Assumptions'!R98</f>
        <v>0</v>
      </c>
      <c r="M98" s="289"/>
      <c r="N98" s="103">
        <f>'Budget with Assumptions'!T98</f>
        <v>0</v>
      </c>
      <c r="O98"/>
      <c r="P98" s="313" t="e">
        <f t="shared" si="25"/>
        <v>#DIV/0!</v>
      </c>
      <c r="Q98" s="313" t="e">
        <f t="shared" si="26"/>
        <v>#DIV/0!</v>
      </c>
      <c r="R98" s="313" t="e">
        <f t="shared" si="27"/>
        <v>#DIV/0!</v>
      </c>
      <c r="S98" s="313" t="e">
        <f t="shared" si="28"/>
        <v>#DIV/0!</v>
      </c>
      <c r="T98" s="313" t="e">
        <f t="shared" si="29"/>
        <v>#DIV/0!</v>
      </c>
      <c r="U98"/>
      <c r="V98" s="322" t="e">
        <f t="shared" si="30"/>
        <v>#DIV/0!</v>
      </c>
      <c r="W98" s="322" t="e">
        <f t="shared" si="31"/>
        <v>#DIV/0!</v>
      </c>
      <c r="X98" s="322" t="e">
        <f t="shared" si="32"/>
        <v>#DIV/0!</v>
      </c>
      <c r="Y98" s="322" t="e">
        <f t="shared" si="33"/>
        <v>#DIV/0!</v>
      </c>
      <c r="Z98" s="322" t="e">
        <f t="shared" si="34"/>
        <v>#DIV/0!</v>
      </c>
    </row>
    <row r="99" spans="1:26" ht="15.75">
      <c r="A99" s="186" t="str">
        <f>'Budget with Assumptions'!A99</f>
        <v>CPS Administrative Fee</v>
      </c>
      <c r="B99" s="24"/>
      <c r="C99" s="24"/>
      <c r="D99" s="103">
        <f>'Budget with Assumptions'!J99</f>
        <v>0</v>
      </c>
      <c r="E99" s="298"/>
      <c r="F99" s="103">
        <f>'Budget with Assumptions'!L99</f>
        <v>0</v>
      </c>
      <c r="G99" s="298"/>
      <c r="H99" s="103">
        <f>'Budget with Assumptions'!N99</f>
        <v>0</v>
      </c>
      <c r="I99" s="298"/>
      <c r="J99" s="103">
        <f>'Budget with Assumptions'!P99</f>
        <v>0</v>
      </c>
      <c r="K99" s="299"/>
      <c r="L99" s="103">
        <f>'Budget with Assumptions'!R99</f>
        <v>0</v>
      </c>
      <c r="M99" s="289"/>
      <c r="N99" s="103">
        <f>'Budget with Assumptions'!T99</f>
        <v>0</v>
      </c>
      <c r="O99"/>
      <c r="P99" s="313" t="e">
        <f t="shared" si="25"/>
        <v>#DIV/0!</v>
      </c>
      <c r="Q99" s="313" t="e">
        <f t="shared" si="26"/>
        <v>#DIV/0!</v>
      </c>
      <c r="R99" s="313" t="e">
        <f t="shared" si="27"/>
        <v>#DIV/0!</v>
      </c>
      <c r="S99" s="313" t="e">
        <f t="shared" si="28"/>
        <v>#DIV/0!</v>
      </c>
      <c r="T99" s="313" t="e">
        <f t="shared" si="29"/>
        <v>#DIV/0!</v>
      </c>
      <c r="U99"/>
      <c r="V99" s="322" t="e">
        <f t="shared" si="30"/>
        <v>#DIV/0!</v>
      </c>
      <c r="W99" s="322" t="e">
        <f t="shared" si="31"/>
        <v>#DIV/0!</v>
      </c>
      <c r="X99" s="322" t="e">
        <f t="shared" si="32"/>
        <v>#DIV/0!</v>
      </c>
      <c r="Y99" s="322" t="e">
        <f t="shared" si="33"/>
        <v>#DIV/0!</v>
      </c>
      <c r="Z99" s="322" t="e">
        <f t="shared" si="34"/>
        <v>#DIV/0!</v>
      </c>
    </row>
    <row r="100" spans="1:26" ht="15.75">
      <c r="A100" s="186">
        <f>'Budget with Assumptions'!A100</f>
        <v>0</v>
      </c>
      <c r="B100" s="24"/>
      <c r="C100" s="24"/>
      <c r="D100" s="103">
        <f>'Budget with Assumptions'!J100</f>
        <v>0</v>
      </c>
      <c r="E100" s="298"/>
      <c r="F100" s="103">
        <f>'Budget with Assumptions'!L100</f>
        <v>0</v>
      </c>
      <c r="G100" s="298"/>
      <c r="H100" s="103">
        <f>'Budget with Assumptions'!N100</f>
        <v>0</v>
      </c>
      <c r="I100" s="298"/>
      <c r="J100" s="103">
        <f>'Budget with Assumptions'!P100</f>
        <v>0</v>
      </c>
      <c r="K100" s="299"/>
      <c r="L100" s="103">
        <f>'Budget with Assumptions'!R100</f>
        <v>0</v>
      </c>
      <c r="M100" s="289"/>
      <c r="N100" s="103">
        <f>'Budget with Assumptions'!T100</f>
        <v>0</v>
      </c>
      <c r="O100"/>
      <c r="P100" s="313" t="e">
        <f t="shared" si="25"/>
        <v>#DIV/0!</v>
      </c>
      <c r="Q100" s="313" t="e">
        <f t="shared" si="26"/>
        <v>#DIV/0!</v>
      </c>
      <c r="R100" s="313" t="e">
        <f t="shared" si="27"/>
        <v>#DIV/0!</v>
      </c>
      <c r="S100" s="313" t="e">
        <f t="shared" si="28"/>
        <v>#DIV/0!</v>
      </c>
      <c r="T100" s="313" t="e">
        <f t="shared" si="29"/>
        <v>#DIV/0!</v>
      </c>
      <c r="U100"/>
      <c r="V100" s="322" t="e">
        <f t="shared" si="30"/>
        <v>#DIV/0!</v>
      </c>
      <c r="W100" s="322" t="e">
        <f t="shared" si="31"/>
        <v>#DIV/0!</v>
      </c>
      <c r="X100" s="322" t="e">
        <f t="shared" si="32"/>
        <v>#DIV/0!</v>
      </c>
      <c r="Y100" s="322" t="e">
        <f t="shared" si="33"/>
        <v>#DIV/0!</v>
      </c>
      <c r="Z100" s="322" t="e">
        <f t="shared" si="34"/>
        <v>#DIV/0!</v>
      </c>
    </row>
    <row r="101" spans="1:26" ht="15.75">
      <c r="A101" s="186">
        <f>'Budget with Assumptions'!A101</f>
        <v>0</v>
      </c>
      <c r="B101" s="26"/>
      <c r="C101" s="26"/>
      <c r="D101" s="103">
        <f>'Budget with Assumptions'!J101</f>
        <v>0</v>
      </c>
      <c r="E101" s="298"/>
      <c r="F101" s="103">
        <f>'Budget with Assumptions'!L101</f>
        <v>0</v>
      </c>
      <c r="G101" s="298"/>
      <c r="H101" s="103">
        <f>'Budget with Assumptions'!N101</f>
        <v>0</v>
      </c>
      <c r="I101" s="298"/>
      <c r="J101" s="103">
        <f>'Budget with Assumptions'!P101</f>
        <v>0</v>
      </c>
      <c r="K101" s="299"/>
      <c r="L101" s="103">
        <f>'Budget with Assumptions'!R101</f>
        <v>0</v>
      </c>
      <c r="M101" s="289"/>
      <c r="N101" s="103">
        <f>'Budget with Assumptions'!T101</f>
        <v>0</v>
      </c>
      <c r="O101"/>
      <c r="P101" s="313" t="e">
        <f t="shared" si="25"/>
        <v>#DIV/0!</v>
      </c>
      <c r="Q101" s="313" t="e">
        <f t="shared" si="26"/>
        <v>#DIV/0!</v>
      </c>
      <c r="R101" s="313" t="e">
        <f t="shared" si="27"/>
        <v>#DIV/0!</v>
      </c>
      <c r="S101" s="313" t="e">
        <f t="shared" si="28"/>
        <v>#DIV/0!</v>
      </c>
      <c r="T101" s="313" t="e">
        <f t="shared" si="29"/>
        <v>#DIV/0!</v>
      </c>
      <c r="U101"/>
      <c r="V101" s="322" t="e">
        <f t="shared" si="30"/>
        <v>#DIV/0!</v>
      </c>
      <c r="W101" s="322" t="e">
        <f t="shared" si="31"/>
        <v>#DIV/0!</v>
      </c>
      <c r="X101" s="322" t="e">
        <f t="shared" si="32"/>
        <v>#DIV/0!</v>
      </c>
      <c r="Y101" s="322" t="e">
        <f t="shared" si="33"/>
        <v>#DIV/0!</v>
      </c>
      <c r="Z101" s="322" t="e">
        <f t="shared" si="34"/>
        <v>#DIV/0!</v>
      </c>
    </row>
    <row r="102" spans="1:26" ht="15.75">
      <c r="A102" s="186">
        <f>'Budget with Assumptions'!A102</f>
        <v>0</v>
      </c>
      <c r="B102" s="26"/>
      <c r="C102" s="26"/>
      <c r="D102" s="103">
        <f>'Budget with Assumptions'!J102</f>
        <v>0</v>
      </c>
      <c r="E102" s="298"/>
      <c r="F102" s="103">
        <f>'Budget with Assumptions'!L102</f>
        <v>0</v>
      </c>
      <c r="G102" s="298"/>
      <c r="H102" s="103">
        <f>'Budget with Assumptions'!N102</f>
        <v>0</v>
      </c>
      <c r="I102" s="298"/>
      <c r="J102" s="103">
        <f>'Budget with Assumptions'!P102</f>
        <v>0</v>
      </c>
      <c r="K102" s="299"/>
      <c r="L102" s="103">
        <f>'Budget with Assumptions'!R102</f>
        <v>0</v>
      </c>
      <c r="M102" s="289"/>
      <c r="N102" s="103">
        <f>'Budget with Assumptions'!T102</f>
        <v>0</v>
      </c>
      <c r="O102"/>
      <c r="P102" s="313" t="e">
        <f t="shared" si="25"/>
        <v>#DIV/0!</v>
      </c>
      <c r="Q102" s="313" t="e">
        <f t="shared" si="26"/>
        <v>#DIV/0!</v>
      </c>
      <c r="R102" s="313" t="e">
        <f t="shared" si="27"/>
        <v>#DIV/0!</v>
      </c>
      <c r="S102" s="313" t="e">
        <f t="shared" si="28"/>
        <v>#DIV/0!</v>
      </c>
      <c r="T102" s="313" t="e">
        <f t="shared" si="29"/>
        <v>#DIV/0!</v>
      </c>
      <c r="U102"/>
      <c r="V102" s="322" t="e">
        <f t="shared" si="30"/>
        <v>#DIV/0!</v>
      </c>
      <c r="W102" s="322" t="e">
        <f t="shared" si="31"/>
        <v>#DIV/0!</v>
      </c>
      <c r="X102" s="322" t="e">
        <f t="shared" si="32"/>
        <v>#DIV/0!</v>
      </c>
      <c r="Y102" s="322" t="e">
        <f t="shared" si="33"/>
        <v>#DIV/0!</v>
      </c>
      <c r="Z102" s="322" t="e">
        <f t="shared" si="34"/>
        <v>#DIV/0!</v>
      </c>
    </row>
    <row r="103" spans="1:26" ht="15.75">
      <c r="A103" s="186">
        <f>'Budget with Assumptions'!A103</f>
        <v>0</v>
      </c>
      <c r="B103" s="26"/>
      <c r="C103" s="26"/>
      <c r="D103" s="103">
        <f>'Budget with Assumptions'!J103</f>
        <v>0</v>
      </c>
      <c r="E103" s="298"/>
      <c r="F103" s="103">
        <f>'Budget with Assumptions'!L103</f>
        <v>0</v>
      </c>
      <c r="G103" s="298"/>
      <c r="H103" s="103">
        <f>'Budget with Assumptions'!N103</f>
        <v>0</v>
      </c>
      <c r="I103" s="298"/>
      <c r="J103" s="103">
        <f>'Budget with Assumptions'!P103</f>
        <v>0</v>
      </c>
      <c r="K103" s="299"/>
      <c r="L103" s="103">
        <f>'Budget with Assumptions'!R103</f>
        <v>0</v>
      </c>
      <c r="M103" s="289"/>
      <c r="N103" s="103">
        <f>'Budget with Assumptions'!T103</f>
        <v>0</v>
      </c>
      <c r="O103"/>
      <c r="P103" s="313" t="e">
        <f t="shared" si="25"/>
        <v>#DIV/0!</v>
      </c>
      <c r="Q103" s="313" t="e">
        <f t="shared" si="26"/>
        <v>#DIV/0!</v>
      </c>
      <c r="R103" s="313" t="e">
        <f t="shared" si="27"/>
        <v>#DIV/0!</v>
      </c>
      <c r="S103" s="313" t="e">
        <f t="shared" si="28"/>
        <v>#DIV/0!</v>
      </c>
      <c r="T103" s="313" t="e">
        <f t="shared" si="29"/>
        <v>#DIV/0!</v>
      </c>
      <c r="U103"/>
      <c r="V103" s="322" t="e">
        <f t="shared" si="30"/>
        <v>#DIV/0!</v>
      </c>
      <c r="W103" s="322" t="e">
        <f t="shared" si="31"/>
        <v>#DIV/0!</v>
      </c>
      <c r="X103" s="322" t="e">
        <f t="shared" si="32"/>
        <v>#DIV/0!</v>
      </c>
      <c r="Y103" s="322" t="e">
        <f t="shared" si="33"/>
        <v>#DIV/0!</v>
      </c>
      <c r="Z103" s="322" t="e">
        <f t="shared" si="34"/>
        <v>#DIV/0!</v>
      </c>
    </row>
    <row r="104" spans="1:26" ht="15.75">
      <c r="A104" s="186">
        <f>'Budget with Assumptions'!A104</f>
        <v>0</v>
      </c>
      <c r="B104" s="26"/>
      <c r="C104" s="26"/>
      <c r="D104" s="103">
        <f>'Budget with Assumptions'!J104</f>
        <v>0</v>
      </c>
      <c r="E104" s="298"/>
      <c r="F104" s="103">
        <f>'Budget with Assumptions'!L104</f>
        <v>0</v>
      </c>
      <c r="G104" s="298"/>
      <c r="H104" s="103">
        <f>'Budget with Assumptions'!N104</f>
        <v>0</v>
      </c>
      <c r="I104" s="298"/>
      <c r="J104" s="103">
        <f>'Budget with Assumptions'!P104</f>
        <v>0</v>
      </c>
      <c r="K104" s="299"/>
      <c r="L104" s="103">
        <f>'Budget with Assumptions'!R104</f>
        <v>0</v>
      </c>
      <c r="M104" s="289"/>
      <c r="N104" s="103">
        <f>'Budget with Assumptions'!T104</f>
        <v>0</v>
      </c>
      <c r="O104"/>
      <c r="P104" s="313" t="e">
        <f t="shared" si="25"/>
        <v>#DIV/0!</v>
      </c>
      <c r="Q104" s="313" t="e">
        <f t="shared" si="26"/>
        <v>#DIV/0!</v>
      </c>
      <c r="R104" s="313" t="e">
        <f t="shared" si="27"/>
        <v>#DIV/0!</v>
      </c>
      <c r="S104" s="313" t="e">
        <f t="shared" si="28"/>
        <v>#DIV/0!</v>
      </c>
      <c r="T104" s="313" t="e">
        <f t="shared" si="29"/>
        <v>#DIV/0!</v>
      </c>
      <c r="U104"/>
      <c r="V104" s="322" t="e">
        <f t="shared" si="30"/>
        <v>#DIV/0!</v>
      </c>
      <c r="W104" s="322" t="e">
        <f t="shared" si="31"/>
        <v>#DIV/0!</v>
      </c>
      <c r="X104" s="322" t="e">
        <f t="shared" si="32"/>
        <v>#DIV/0!</v>
      </c>
      <c r="Y104" s="322" t="e">
        <f t="shared" si="33"/>
        <v>#DIV/0!</v>
      </c>
      <c r="Z104" s="322" t="e">
        <f t="shared" si="34"/>
        <v>#DIV/0!</v>
      </c>
    </row>
    <row r="105" spans="1:26" ht="15.75">
      <c r="A105" s="186">
        <f>'Budget with Assumptions'!A105</f>
        <v>0</v>
      </c>
      <c r="B105" s="26"/>
      <c r="C105" s="26"/>
      <c r="D105" s="103">
        <f>'Budget with Assumptions'!J105</f>
        <v>0</v>
      </c>
      <c r="E105" s="298"/>
      <c r="F105" s="103">
        <f>'Budget with Assumptions'!L105</f>
        <v>0</v>
      </c>
      <c r="G105" s="298"/>
      <c r="H105" s="103">
        <f>'Budget with Assumptions'!N105</f>
        <v>0</v>
      </c>
      <c r="I105" s="298"/>
      <c r="J105" s="103">
        <f>'Budget with Assumptions'!P105</f>
        <v>0</v>
      </c>
      <c r="K105" s="299"/>
      <c r="L105" s="103">
        <f>'Budget with Assumptions'!R105</f>
        <v>0</v>
      </c>
      <c r="M105" s="289"/>
      <c r="N105" s="103">
        <f>'Budget with Assumptions'!T105</f>
        <v>0</v>
      </c>
      <c r="O105"/>
      <c r="P105" s="313" t="e">
        <f t="shared" si="25"/>
        <v>#DIV/0!</v>
      </c>
      <c r="Q105" s="313" t="e">
        <f t="shared" si="26"/>
        <v>#DIV/0!</v>
      </c>
      <c r="R105" s="313" t="e">
        <f t="shared" si="27"/>
        <v>#DIV/0!</v>
      </c>
      <c r="S105" s="313" t="e">
        <f t="shared" si="28"/>
        <v>#DIV/0!</v>
      </c>
      <c r="T105" s="313" t="e">
        <f t="shared" si="29"/>
        <v>#DIV/0!</v>
      </c>
      <c r="U105"/>
      <c r="V105" s="322" t="e">
        <f t="shared" si="30"/>
        <v>#DIV/0!</v>
      </c>
      <c r="W105" s="322" t="e">
        <f t="shared" si="31"/>
        <v>#DIV/0!</v>
      </c>
      <c r="X105" s="322" t="e">
        <f t="shared" si="32"/>
        <v>#DIV/0!</v>
      </c>
      <c r="Y105" s="322" t="e">
        <f t="shared" si="33"/>
        <v>#DIV/0!</v>
      </c>
      <c r="Z105" s="322" t="e">
        <f t="shared" si="34"/>
        <v>#DIV/0!</v>
      </c>
    </row>
    <row r="106" spans="1:26" ht="15.75">
      <c r="A106" s="186">
        <f>'Budget with Assumptions'!A106</f>
        <v>0</v>
      </c>
      <c r="B106" s="26"/>
      <c r="C106" s="26"/>
      <c r="D106" s="103">
        <f>'Budget with Assumptions'!J106</f>
        <v>0</v>
      </c>
      <c r="E106" s="298"/>
      <c r="F106" s="103">
        <f>'Budget with Assumptions'!L106</f>
        <v>0</v>
      </c>
      <c r="G106" s="298"/>
      <c r="H106" s="103">
        <f>'Budget with Assumptions'!N106</f>
        <v>0</v>
      </c>
      <c r="I106" s="298"/>
      <c r="J106" s="103">
        <f>'Budget with Assumptions'!P106</f>
        <v>0</v>
      </c>
      <c r="K106" s="299"/>
      <c r="L106" s="103">
        <f>'Budget with Assumptions'!R106</f>
        <v>0</v>
      </c>
      <c r="M106" s="289"/>
      <c r="N106" s="103">
        <f>'Budget with Assumptions'!T106</f>
        <v>0</v>
      </c>
      <c r="O106"/>
      <c r="P106" s="313" t="e">
        <f t="shared" si="25"/>
        <v>#DIV/0!</v>
      </c>
      <c r="Q106" s="313" t="e">
        <f t="shared" si="26"/>
        <v>#DIV/0!</v>
      </c>
      <c r="R106" s="313" t="e">
        <f t="shared" si="27"/>
        <v>#DIV/0!</v>
      </c>
      <c r="S106" s="313" t="e">
        <f t="shared" si="28"/>
        <v>#DIV/0!</v>
      </c>
      <c r="T106" s="313" t="e">
        <f t="shared" si="29"/>
        <v>#DIV/0!</v>
      </c>
      <c r="U106"/>
      <c r="V106" s="322" t="e">
        <f t="shared" si="30"/>
        <v>#DIV/0!</v>
      </c>
      <c r="W106" s="322" t="e">
        <f t="shared" si="31"/>
        <v>#DIV/0!</v>
      </c>
      <c r="X106" s="322" t="e">
        <f t="shared" si="32"/>
        <v>#DIV/0!</v>
      </c>
      <c r="Y106" s="322" t="e">
        <f t="shared" si="33"/>
        <v>#DIV/0!</v>
      </c>
      <c r="Z106" s="322" t="e">
        <f t="shared" si="34"/>
        <v>#DIV/0!</v>
      </c>
    </row>
    <row r="107" spans="1:26" ht="15.75">
      <c r="A107" s="178">
        <f>'Budget with Assumptions'!A107</f>
        <v>0</v>
      </c>
      <c r="B107" s="26"/>
      <c r="C107" s="26"/>
      <c r="D107" s="103">
        <f>'Budget with Assumptions'!J107</f>
        <v>0</v>
      </c>
      <c r="E107" s="298"/>
      <c r="F107" s="103">
        <f>'Budget with Assumptions'!L107</f>
        <v>0</v>
      </c>
      <c r="G107" s="298"/>
      <c r="H107" s="103">
        <f>'Budget with Assumptions'!N107</f>
        <v>0</v>
      </c>
      <c r="I107" s="298"/>
      <c r="J107" s="103">
        <f>'Budget with Assumptions'!P107</f>
        <v>0</v>
      </c>
      <c r="K107" s="299"/>
      <c r="L107" s="103">
        <f>'Budget with Assumptions'!R107</f>
        <v>0</v>
      </c>
      <c r="M107" s="289"/>
      <c r="N107" s="103">
        <f>'Budget with Assumptions'!T107</f>
        <v>0</v>
      </c>
      <c r="O107"/>
      <c r="P107" s="313" t="e">
        <f t="shared" si="25"/>
        <v>#DIV/0!</v>
      </c>
      <c r="Q107" s="313" t="e">
        <f t="shared" si="26"/>
        <v>#DIV/0!</v>
      </c>
      <c r="R107" s="313" t="e">
        <f t="shared" si="27"/>
        <v>#DIV/0!</v>
      </c>
      <c r="S107" s="313" t="e">
        <f t="shared" si="28"/>
        <v>#DIV/0!</v>
      </c>
      <c r="T107" s="313" t="e">
        <f t="shared" si="29"/>
        <v>#DIV/0!</v>
      </c>
      <c r="U107"/>
      <c r="V107" s="322" t="e">
        <f t="shared" si="30"/>
        <v>#DIV/0!</v>
      </c>
      <c r="W107" s="322" t="e">
        <f t="shared" si="31"/>
        <v>#DIV/0!</v>
      </c>
      <c r="X107" s="322" t="e">
        <f t="shared" si="32"/>
        <v>#DIV/0!</v>
      </c>
      <c r="Y107" s="322" t="e">
        <f t="shared" si="33"/>
        <v>#DIV/0!</v>
      </c>
      <c r="Z107" s="322" t="e">
        <f t="shared" si="34"/>
        <v>#DIV/0!</v>
      </c>
    </row>
    <row r="108" spans="1:26" ht="16.5" thickBot="1">
      <c r="A108" s="22"/>
      <c r="B108" s="26"/>
      <c r="C108" s="26"/>
      <c r="D108" s="305"/>
      <c r="E108" s="298"/>
      <c r="F108" s="305"/>
      <c r="G108" s="298"/>
      <c r="H108" s="305"/>
      <c r="I108" s="298"/>
      <c r="J108" s="305"/>
      <c r="K108" s="299"/>
      <c r="L108" s="281"/>
      <c r="M108" s="289"/>
      <c r="N108" s="281"/>
      <c r="O108"/>
      <c r="P108" s="314"/>
      <c r="Q108" s="314"/>
      <c r="R108" s="314"/>
      <c r="S108" s="314"/>
      <c r="T108" s="314"/>
      <c r="U108"/>
      <c r="V108" s="215"/>
      <c r="W108" s="215"/>
      <c r="X108" s="215"/>
      <c r="Y108" s="215"/>
      <c r="Z108" s="215"/>
    </row>
    <row r="109" spans="1:26" ht="16.5" thickBot="1">
      <c r="A109" s="112" t="str">
        <f>'Budget with Assumptions'!H109</f>
        <v>Total Office Administration</v>
      </c>
      <c r="B109" s="24"/>
      <c r="C109" s="24"/>
      <c r="D109" s="139">
        <f>SUM(D88:D107)</f>
        <v>0</v>
      </c>
      <c r="E109" s="100"/>
      <c r="F109" s="139">
        <f>SUM(F88:F107)</f>
        <v>0</v>
      </c>
      <c r="G109" s="100"/>
      <c r="H109" s="139">
        <f>SUM(H88:H107)</f>
        <v>0</v>
      </c>
      <c r="I109" s="100"/>
      <c r="J109" s="139">
        <f>SUM(J88:J107)</f>
        <v>0</v>
      </c>
      <c r="K109" s="101"/>
      <c r="L109" s="139">
        <f>SUM(L88:L107)</f>
        <v>0</v>
      </c>
      <c r="M109" s="274"/>
      <c r="N109" s="139">
        <f>SUM(N88:N107)</f>
        <v>0</v>
      </c>
      <c r="O109"/>
      <c r="P109" s="180" t="e">
        <f>SUM(P88:P107)</f>
        <v>#DIV/0!</v>
      </c>
      <c r="Q109" s="180" t="e">
        <f>SUM(Q88:Q107)</f>
        <v>#DIV/0!</v>
      </c>
      <c r="R109" s="180" t="e">
        <f>SUM(R88:R107)</f>
        <v>#DIV/0!</v>
      </c>
      <c r="S109" s="180" t="e">
        <f>SUM(S88:S107)</f>
        <v>#DIV/0!</v>
      </c>
      <c r="T109" s="180" t="e">
        <f>SUM(T88:T107)</f>
        <v>#DIV/0!</v>
      </c>
      <c r="U109"/>
      <c r="V109" s="182" t="e">
        <f>SUM(V88:V107)</f>
        <v>#DIV/0!</v>
      </c>
      <c r="W109" s="182" t="e">
        <f>SUM(W88:W107)</f>
        <v>#DIV/0!</v>
      </c>
      <c r="X109" s="182" t="e">
        <f>SUM(X88:X107)</f>
        <v>#DIV/0!</v>
      </c>
      <c r="Y109" s="182" t="e">
        <f>SUM(Y88:Y107)</f>
        <v>#DIV/0!</v>
      </c>
      <c r="Z109" s="182" t="e">
        <f>SUM(Z88:Z107)</f>
        <v>#DIV/0!</v>
      </c>
    </row>
    <row r="110" spans="1:26" ht="16.5" thickBot="1">
      <c r="A110" s="31"/>
      <c r="B110" s="21"/>
      <c r="C110" s="21"/>
      <c r="D110" s="215"/>
      <c r="E110" s="215"/>
      <c r="F110" s="215"/>
      <c r="G110" s="215"/>
      <c r="H110" s="215"/>
      <c r="I110" s="215"/>
      <c r="J110" s="215"/>
      <c r="K110" s="275"/>
      <c r="L110" s="215"/>
      <c r="M110" s="275"/>
      <c r="N110" s="215"/>
      <c r="P110" s="314"/>
      <c r="Q110" s="314"/>
      <c r="R110" s="314"/>
      <c r="S110" s="314"/>
      <c r="T110" s="314"/>
      <c r="V110" s="215"/>
      <c r="W110" s="215"/>
      <c r="X110" s="215"/>
      <c r="Y110" s="215"/>
      <c r="Z110" s="215"/>
    </row>
    <row r="111" spans="1:26" ht="18.75" thickBot="1">
      <c r="A111" s="179" t="s">
        <v>128</v>
      </c>
      <c r="B111" s="32"/>
      <c r="C111" s="32"/>
      <c r="D111" s="305"/>
      <c r="E111" s="298"/>
      <c r="F111" s="305"/>
      <c r="G111" s="298"/>
      <c r="H111" s="305"/>
      <c r="I111" s="298"/>
      <c r="J111" s="305"/>
      <c r="K111" s="299"/>
      <c r="L111" s="305"/>
      <c r="M111" s="289"/>
      <c r="N111" s="305"/>
      <c r="O111"/>
      <c r="P111" s="314"/>
      <c r="Q111" s="314"/>
      <c r="R111" s="314"/>
      <c r="S111" s="314"/>
      <c r="T111" s="314"/>
      <c r="U111"/>
      <c r="V111" s="215"/>
      <c r="W111" s="215"/>
      <c r="X111" s="215"/>
      <c r="Y111" s="215"/>
      <c r="Z111" s="215"/>
    </row>
    <row r="112" spans="1:26" ht="18.75" customHeight="1">
      <c r="A112" s="186" t="str">
        <f>'Budget with Assumptions'!A112</f>
        <v>Rent</v>
      </c>
      <c r="B112" s="21"/>
      <c r="C112" s="21"/>
      <c r="D112" s="103">
        <f>'Budget with Assumptions'!J112</f>
        <v>0</v>
      </c>
      <c r="E112" s="298"/>
      <c r="F112" s="103">
        <f>'Budget with Assumptions'!L112</f>
        <v>0</v>
      </c>
      <c r="G112" s="298"/>
      <c r="H112" s="103">
        <f>'Budget with Assumptions'!N112</f>
        <v>0</v>
      </c>
      <c r="I112" s="298"/>
      <c r="J112" s="103">
        <f>'Budget with Assumptions'!P112</f>
        <v>0</v>
      </c>
      <c r="K112" s="299"/>
      <c r="L112" s="103">
        <f>'Budget with Assumptions'!R112</f>
        <v>0</v>
      </c>
      <c r="M112" s="289"/>
      <c r="N112" s="103">
        <f>'Budget with Assumptions'!T112</f>
        <v>0</v>
      </c>
      <c r="O112"/>
      <c r="P112" s="313" t="e">
        <f aca="true" t="shared" si="35" ref="P112:P129">F112/$F$152</f>
        <v>#DIV/0!</v>
      </c>
      <c r="Q112" s="313" t="e">
        <f aca="true" t="shared" si="36" ref="Q112:Q129">H112/$H$152</f>
        <v>#DIV/0!</v>
      </c>
      <c r="R112" s="313" t="e">
        <f aca="true" t="shared" si="37" ref="R112:R129">J112/$J$152</f>
        <v>#DIV/0!</v>
      </c>
      <c r="S112" s="313" t="e">
        <f aca="true" t="shared" si="38" ref="S112:S129">L112/$L$152</f>
        <v>#DIV/0!</v>
      </c>
      <c r="T112" s="313" t="e">
        <f aca="true" t="shared" si="39" ref="T112:T129">N112/$N$152</f>
        <v>#DIV/0!</v>
      </c>
      <c r="U112"/>
      <c r="V112" s="322" t="e">
        <f>F112/$F$171</f>
        <v>#DIV/0!</v>
      </c>
      <c r="W112" s="322" t="e">
        <f>H112/$H$171</f>
        <v>#DIV/0!</v>
      </c>
      <c r="X112" s="322" t="e">
        <f>J112/$J$171</f>
        <v>#DIV/0!</v>
      </c>
      <c r="Y112" s="322" t="e">
        <f>L112/$L$171</f>
        <v>#DIV/0!</v>
      </c>
      <c r="Z112" s="322" t="e">
        <f>N112/$N$171</f>
        <v>#DIV/0!</v>
      </c>
    </row>
    <row r="113" spans="1:26" ht="15.75">
      <c r="A113" s="186" t="str">
        <f>'Budget with Assumptions'!A113</f>
        <v>Utilities</v>
      </c>
      <c r="B113" s="24"/>
      <c r="C113" s="24"/>
      <c r="D113" s="103">
        <f>'Budget with Assumptions'!J113</f>
        <v>0</v>
      </c>
      <c r="E113" s="298"/>
      <c r="F113" s="103">
        <f>'Budget with Assumptions'!L113</f>
        <v>0</v>
      </c>
      <c r="G113" s="298"/>
      <c r="H113" s="103">
        <f>'Budget with Assumptions'!N113</f>
        <v>0</v>
      </c>
      <c r="I113" s="298"/>
      <c r="J113" s="103">
        <f>'Budget with Assumptions'!P113</f>
        <v>0</v>
      </c>
      <c r="K113" s="299"/>
      <c r="L113" s="103">
        <f>'Budget with Assumptions'!R113</f>
        <v>0</v>
      </c>
      <c r="M113" s="289"/>
      <c r="N113" s="103">
        <f>'Budget with Assumptions'!T113</f>
        <v>0</v>
      </c>
      <c r="O113"/>
      <c r="P113" s="313" t="e">
        <f t="shared" si="35"/>
        <v>#DIV/0!</v>
      </c>
      <c r="Q113" s="313" t="e">
        <f t="shared" si="36"/>
        <v>#DIV/0!</v>
      </c>
      <c r="R113" s="313" t="e">
        <f t="shared" si="37"/>
        <v>#DIV/0!</v>
      </c>
      <c r="S113" s="313" t="e">
        <f t="shared" si="38"/>
        <v>#DIV/0!</v>
      </c>
      <c r="T113" s="313" t="e">
        <f t="shared" si="39"/>
        <v>#DIV/0!</v>
      </c>
      <c r="U113"/>
      <c r="V113" s="322" t="e">
        <f aca="true" t="shared" si="40" ref="V113:V129">F113/$F$171</f>
        <v>#DIV/0!</v>
      </c>
      <c r="W113" s="322" t="e">
        <f aca="true" t="shared" si="41" ref="W113:W129">H113/$H$171</f>
        <v>#DIV/0!</v>
      </c>
      <c r="X113" s="322" t="e">
        <f aca="true" t="shared" si="42" ref="X113:X129">J113/$J$171</f>
        <v>#DIV/0!</v>
      </c>
      <c r="Y113" s="322" t="e">
        <f aca="true" t="shared" si="43" ref="Y113:Y129">L113/$L$171</f>
        <v>#DIV/0!</v>
      </c>
      <c r="Z113" s="322" t="e">
        <f aca="true" t="shared" si="44" ref="Z113:Z129">N113/$N$171</f>
        <v>#DIV/0!</v>
      </c>
    </row>
    <row r="114" spans="1:26" ht="15.75">
      <c r="A114" s="186" t="str">
        <f>'Budget with Assumptions'!A114</f>
        <v>Repairs &amp; Maintenance</v>
      </c>
      <c r="B114" s="24"/>
      <c r="C114" s="24"/>
      <c r="D114" s="103">
        <f>'Budget with Assumptions'!J114</f>
        <v>0</v>
      </c>
      <c r="E114" s="298"/>
      <c r="F114" s="103">
        <f>'Budget with Assumptions'!L114</f>
        <v>0</v>
      </c>
      <c r="G114" s="298"/>
      <c r="H114" s="103">
        <f>'Budget with Assumptions'!N114</f>
        <v>0</v>
      </c>
      <c r="I114" s="298"/>
      <c r="J114" s="103">
        <f>'Budget with Assumptions'!P114</f>
        <v>0</v>
      </c>
      <c r="K114" s="299"/>
      <c r="L114" s="103">
        <f>'Budget with Assumptions'!R114</f>
        <v>0</v>
      </c>
      <c r="M114" s="289"/>
      <c r="N114" s="103">
        <f>'Budget with Assumptions'!T114</f>
        <v>0</v>
      </c>
      <c r="O114"/>
      <c r="P114" s="313" t="e">
        <f t="shared" si="35"/>
        <v>#DIV/0!</v>
      </c>
      <c r="Q114" s="313" t="e">
        <f t="shared" si="36"/>
        <v>#DIV/0!</v>
      </c>
      <c r="R114" s="313" t="e">
        <f t="shared" si="37"/>
        <v>#DIV/0!</v>
      </c>
      <c r="S114" s="313" t="e">
        <f t="shared" si="38"/>
        <v>#DIV/0!</v>
      </c>
      <c r="T114" s="313" t="e">
        <f t="shared" si="39"/>
        <v>#DIV/0!</v>
      </c>
      <c r="U114"/>
      <c r="V114" s="322" t="e">
        <f t="shared" si="40"/>
        <v>#DIV/0!</v>
      </c>
      <c r="W114" s="322" t="e">
        <f t="shared" si="41"/>
        <v>#DIV/0!</v>
      </c>
      <c r="X114" s="322" t="e">
        <f t="shared" si="42"/>
        <v>#DIV/0!</v>
      </c>
      <c r="Y114" s="322" t="e">
        <f t="shared" si="43"/>
        <v>#DIV/0!</v>
      </c>
      <c r="Z114" s="322" t="e">
        <f t="shared" si="44"/>
        <v>#DIV/0!</v>
      </c>
    </row>
    <row r="115" spans="1:26" ht="15.75">
      <c r="A115" s="186" t="str">
        <f>'Budget with Assumptions'!A115</f>
        <v>Supplies</v>
      </c>
      <c r="B115" s="24"/>
      <c r="C115" s="24"/>
      <c r="D115" s="103">
        <f>'Budget with Assumptions'!J115</f>
        <v>0</v>
      </c>
      <c r="E115" s="298"/>
      <c r="F115" s="103">
        <f>'Budget with Assumptions'!L115</f>
        <v>0</v>
      </c>
      <c r="G115" s="298"/>
      <c r="H115" s="103">
        <f>'Budget with Assumptions'!N115</f>
        <v>0</v>
      </c>
      <c r="I115" s="298"/>
      <c r="J115" s="103">
        <f>'Budget with Assumptions'!P115</f>
        <v>0</v>
      </c>
      <c r="K115" s="299"/>
      <c r="L115" s="103">
        <f>'Budget with Assumptions'!R115</f>
        <v>0</v>
      </c>
      <c r="M115" s="289"/>
      <c r="N115" s="103">
        <f>'Budget with Assumptions'!T115</f>
        <v>0</v>
      </c>
      <c r="O115"/>
      <c r="P115" s="313" t="e">
        <f t="shared" si="35"/>
        <v>#DIV/0!</v>
      </c>
      <c r="Q115" s="313" t="e">
        <f t="shared" si="36"/>
        <v>#DIV/0!</v>
      </c>
      <c r="R115" s="313" t="e">
        <f t="shared" si="37"/>
        <v>#DIV/0!</v>
      </c>
      <c r="S115" s="313" t="e">
        <f t="shared" si="38"/>
        <v>#DIV/0!</v>
      </c>
      <c r="T115" s="313" t="e">
        <f t="shared" si="39"/>
        <v>#DIV/0!</v>
      </c>
      <c r="U115"/>
      <c r="V115" s="322" t="e">
        <f t="shared" si="40"/>
        <v>#DIV/0!</v>
      </c>
      <c r="W115" s="322" t="e">
        <f t="shared" si="41"/>
        <v>#DIV/0!</v>
      </c>
      <c r="X115" s="322" t="e">
        <f t="shared" si="42"/>
        <v>#DIV/0!</v>
      </c>
      <c r="Y115" s="322" t="e">
        <f t="shared" si="43"/>
        <v>#DIV/0!</v>
      </c>
      <c r="Z115" s="322" t="e">
        <f t="shared" si="44"/>
        <v>#DIV/0!</v>
      </c>
    </row>
    <row r="116" spans="1:26" ht="15.75">
      <c r="A116" s="186" t="str">
        <f>'Budget with Assumptions'!A116</f>
        <v>Contracted Services-Security</v>
      </c>
      <c r="B116" s="24"/>
      <c r="C116" s="24"/>
      <c r="D116" s="103">
        <f>'Budget with Assumptions'!J116</f>
        <v>0</v>
      </c>
      <c r="E116" s="298"/>
      <c r="F116" s="103">
        <f>'Budget with Assumptions'!L116</f>
        <v>0</v>
      </c>
      <c r="G116" s="298"/>
      <c r="H116" s="103">
        <f>'Budget with Assumptions'!N116</f>
        <v>0</v>
      </c>
      <c r="I116" s="298"/>
      <c r="J116" s="103">
        <f>'Budget with Assumptions'!P116</f>
        <v>0</v>
      </c>
      <c r="K116" s="299"/>
      <c r="L116" s="103">
        <f>'Budget with Assumptions'!R116</f>
        <v>0</v>
      </c>
      <c r="M116" s="289"/>
      <c r="N116" s="103">
        <f>'Budget with Assumptions'!T116</f>
        <v>0</v>
      </c>
      <c r="O116"/>
      <c r="P116" s="313" t="e">
        <f t="shared" si="35"/>
        <v>#DIV/0!</v>
      </c>
      <c r="Q116" s="313" t="e">
        <f t="shared" si="36"/>
        <v>#DIV/0!</v>
      </c>
      <c r="R116" s="313" t="e">
        <f t="shared" si="37"/>
        <v>#DIV/0!</v>
      </c>
      <c r="S116" s="313" t="e">
        <f t="shared" si="38"/>
        <v>#DIV/0!</v>
      </c>
      <c r="T116" s="313" t="e">
        <f t="shared" si="39"/>
        <v>#DIV/0!</v>
      </c>
      <c r="U116"/>
      <c r="V116" s="322" t="e">
        <f t="shared" si="40"/>
        <v>#DIV/0!</v>
      </c>
      <c r="W116" s="322" t="e">
        <f t="shared" si="41"/>
        <v>#DIV/0!</v>
      </c>
      <c r="X116" s="322" t="e">
        <f t="shared" si="42"/>
        <v>#DIV/0!</v>
      </c>
      <c r="Y116" s="322" t="e">
        <f t="shared" si="43"/>
        <v>#DIV/0!</v>
      </c>
      <c r="Z116" s="322" t="e">
        <f t="shared" si="44"/>
        <v>#DIV/0!</v>
      </c>
    </row>
    <row r="117" spans="1:26" ht="15.75">
      <c r="A117" s="186" t="str">
        <f>'Budget with Assumptions'!A117</f>
        <v>Contracted Services-Custodial</v>
      </c>
      <c r="B117" s="24"/>
      <c r="C117" s="24"/>
      <c r="D117" s="103">
        <f>'Budget with Assumptions'!J117</f>
        <v>0</v>
      </c>
      <c r="E117" s="298"/>
      <c r="F117" s="103">
        <f>'Budget with Assumptions'!L117</f>
        <v>0</v>
      </c>
      <c r="G117" s="298"/>
      <c r="H117" s="103">
        <f>'Budget with Assumptions'!N117</f>
        <v>0</v>
      </c>
      <c r="I117" s="298"/>
      <c r="J117" s="103">
        <f>'Budget with Assumptions'!P117</f>
        <v>0</v>
      </c>
      <c r="K117" s="299"/>
      <c r="L117" s="103">
        <f>'Budget with Assumptions'!R117</f>
        <v>0</v>
      </c>
      <c r="M117" s="289"/>
      <c r="N117" s="103">
        <f>'Budget with Assumptions'!T117</f>
        <v>0</v>
      </c>
      <c r="O117"/>
      <c r="P117" s="313" t="e">
        <f t="shared" si="35"/>
        <v>#DIV/0!</v>
      </c>
      <c r="Q117" s="313" t="e">
        <f t="shared" si="36"/>
        <v>#DIV/0!</v>
      </c>
      <c r="R117" s="313" t="e">
        <f t="shared" si="37"/>
        <v>#DIV/0!</v>
      </c>
      <c r="S117" s="313" t="e">
        <f t="shared" si="38"/>
        <v>#DIV/0!</v>
      </c>
      <c r="T117" s="313" t="e">
        <f t="shared" si="39"/>
        <v>#DIV/0!</v>
      </c>
      <c r="U117"/>
      <c r="V117" s="322" t="e">
        <f t="shared" si="40"/>
        <v>#DIV/0!</v>
      </c>
      <c r="W117" s="322" t="e">
        <f t="shared" si="41"/>
        <v>#DIV/0!</v>
      </c>
      <c r="X117" s="322" t="e">
        <f t="shared" si="42"/>
        <v>#DIV/0!</v>
      </c>
      <c r="Y117" s="322" t="e">
        <f t="shared" si="43"/>
        <v>#DIV/0!</v>
      </c>
      <c r="Z117" s="322" t="e">
        <f t="shared" si="44"/>
        <v>#DIV/0!</v>
      </c>
    </row>
    <row r="118" spans="1:26" ht="15.75">
      <c r="A118" s="186" t="str">
        <f>'Budget with Assumptions'!A118</f>
        <v>Contracted Services-(Trash Removal, Snow Removal, Grounds, etc.)</v>
      </c>
      <c r="B118" s="24"/>
      <c r="C118" s="24"/>
      <c r="D118" s="103">
        <f>'Budget with Assumptions'!J118</f>
        <v>0</v>
      </c>
      <c r="E118" s="298"/>
      <c r="F118" s="103">
        <f>'Budget with Assumptions'!L118</f>
        <v>0</v>
      </c>
      <c r="G118" s="298"/>
      <c r="H118" s="103">
        <f>'Budget with Assumptions'!N118</f>
        <v>0</v>
      </c>
      <c r="I118" s="298"/>
      <c r="J118" s="103">
        <f>'Budget with Assumptions'!P118</f>
        <v>0</v>
      </c>
      <c r="K118" s="299"/>
      <c r="L118" s="103">
        <f>'Budget with Assumptions'!R118</f>
        <v>0</v>
      </c>
      <c r="M118" s="289"/>
      <c r="N118" s="103">
        <f>'Budget with Assumptions'!T118</f>
        <v>0</v>
      </c>
      <c r="O118"/>
      <c r="P118" s="313" t="e">
        <f t="shared" si="35"/>
        <v>#DIV/0!</v>
      </c>
      <c r="Q118" s="313" t="e">
        <f t="shared" si="36"/>
        <v>#DIV/0!</v>
      </c>
      <c r="R118" s="313" t="e">
        <f t="shared" si="37"/>
        <v>#DIV/0!</v>
      </c>
      <c r="S118" s="313" t="e">
        <f t="shared" si="38"/>
        <v>#DIV/0!</v>
      </c>
      <c r="T118" s="313" t="e">
        <f t="shared" si="39"/>
        <v>#DIV/0!</v>
      </c>
      <c r="U118"/>
      <c r="V118" s="322" t="e">
        <f t="shared" si="40"/>
        <v>#DIV/0!</v>
      </c>
      <c r="W118" s="322" t="e">
        <f t="shared" si="41"/>
        <v>#DIV/0!</v>
      </c>
      <c r="X118" s="322" t="e">
        <f t="shared" si="42"/>
        <v>#DIV/0!</v>
      </c>
      <c r="Y118" s="322" t="e">
        <f t="shared" si="43"/>
        <v>#DIV/0!</v>
      </c>
      <c r="Z118" s="322" t="e">
        <f t="shared" si="44"/>
        <v>#DIV/0!</v>
      </c>
    </row>
    <row r="119" spans="1:26" ht="15.75">
      <c r="A119" s="186" t="str">
        <f>'Budget with Assumptions'!A119</f>
        <v>Contracted Services-Other</v>
      </c>
      <c r="B119" s="24"/>
      <c r="C119" s="24"/>
      <c r="D119" s="103">
        <f>'Budget with Assumptions'!J119</f>
        <v>0</v>
      </c>
      <c r="E119" s="298"/>
      <c r="F119" s="103">
        <f>'Budget with Assumptions'!L119</f>
        <v>0</v>
      </c>
      <c r="G119" s="298"/>
      <c r="H119" s="103">
        <f>'Budget with Assumptions'!N119</f>
        <v>0</v>
      </c>
      <c r="I119" s="298"/>
      <c r="J119" s="103">
        <f>'Budget with Assumptions'!P119</f>
        <v>0</v>
      </c>
      <c r="K119" s="299"/>
      <c r="L119" s="103">
        <f>'Budget with Assumptions'!R119</f>
        <v>0</v>
      </c>
      <c r="M119" s="289"/>
      <c r="N119" s="103">
        <f>'Budget with Assumptions'!T119</f>
        <v>0</v>
      </c>
      <c r="O119"/>
      <c r="P119" s="313" t="e">
        <f t="shared" si="35"/>
        <v>#DIV/0!</v>
      </c>
      <c r="Q119" s="313" t="e">
        <f t="shared" si="36"/>
        <v>#DIV/0!</v>
      </c>
      <c r="R119" s="313" t="e">
        <f t="shared" si="37"/>
        <v>#DIV/0!</v>
      </c>
      <c r="S119" s="313" t="e">
        <f t="shared" si="38"/>
        <v>#DIV/0!</v>
      </c>
      <c r="T119" s="313" t="e">
        <f t="shared" si="39"/>
        <v>#DIV/0!</v>
      </c>
      <c r="U119"/>
      <c r="V119" s="322" t="e">
        <f t="shared" si="40"/>
        <v>#DIV/0!</v>
      </c>
      <c r="W119" s="322" t="e">
        <f t="shared" si="41"/>
        <v>#DIV/0!</v>
      </c>
      <c r="X119" s="322" t="e">
        <f t="shared" si="42"/>
        <v>#DIV/0!</v>
      </c>
      <c r="Y119" s="322" t="e">
        <f t="shared" si="43"/>
        <v>#DIV/0!</v>
      </c>
      <c r="Z119" s="322" t="e">
        <f t="shared" si="44"/>
        <v>#DIV/0!</v>
      </c>
    </row>
    <row r="120" spans="1:26" ht="15.75">
      <c r="A120" s="186" t="str">
        <f>'Budget with Assumptions'!A120</f>
        <v>Property Insurance</v>
      </c>
      <c r="B120" s="26"/>
      <c r="C120" s="26"/>
      <c r="D120" s="103">
        <f>'Budget with Assumptions'!J120</f>
        <v>0</v>
      </c>
      <c r="E120" s="298"/>
      <c r="F120" s="103">
        <f>'Budget with Assumptions'!L120</f>
        <v>0</v>
      </c>
      <c r="G120" s="298"/>
      <c r="H120" s="103">
        <f>'Budget with Assumptions'!N120</f>
        <v>0</v>
      </c>
      <c r="I120" s="298"/>
      <c r="J120" s="103">
        <f>'Budget with Assumptions'!P120</f>
        <v>0</v>
      </c>
      <c r="K120" s="299"/>
      <c r="L120" s="103">
        <f>'Budget with Assumptions'!R120</f>
        <v>0</v>
      </c>
      <c r="M120" s="289"/>
      <c r="N120" s="103">
        <f>'Budget with Assumptions'!T120</f>
        <v>0</v>
      </c>
      <c r="O120"/>
      <c r="P120" s="313" t="e">
        <f t="shared" si="35"/>
        <v>#DIV/0!</v>
      </c>
      <c r="Q120" s="313" t="e">
        <f t="shared" si="36"/>
        <v>#DIV/0!</v>
      </c>
      <c r="R120" s="313" t="e">
        <f t="shared" si="37"/>
        <v>#DIV/0!</v>
      </c>
      <c r="S120" s="313" t="e">
        <f t="shared" si="38"/>
        <v>#DIV/0!</v>
      </c>
      <c r="T120" s="313" t="e">
        <f t="shared" si="39"/>
        <v>#DIV/0!</v>
      </c>
      <c r="U120"/>
      <c r="V120" s="322" t="e">
        <f t="shared" si="40"/>
        <v>#DIV/0!</v>
      </c>
      <c r="W120" s="322" t="e">
        <f t="shared" si="41"/>
        <v>#DIV/0!</v>
      </c>
      <c r="X120" s="322" t="e">
        <f t="shared" si="42"/>
        <v>#DIV/0!</v>
      </c>
      <c r="Y120" s="322" t="e">
        <f t="shared" si="43"/>
        <v>#DIV/0!</v>
      </c>
      <c r="Z120" s="322" t="e">
        <f t="shared" si="44"/>
        <v>#DIV/0!</v>
      </c>
    </row>
    <row r="121" spans="1:26" ht="15.75">
      <c r="A121" s="186" t="str">
        <f>'Budget with Assumptions'!A121</f>
        <v>Facility Loan Debt Service (P &amp; I)</v>
      </c>
      <c r="B121" s="26"/>
      <c r="C121" s="26"/>
      <c r="D121" s="103">
        <f>'Budget with Assumptions'!J121</f>
        <v>0</v>
      </c>
      <c r="E121" s="298"/>
      <c r="F121" s="103">
        <f>'Budget with Assumptions'!L121</f>
        <v>0</v>
      </c>
      <c r="G121" s="298"/>
      <c r="H121" s="103">
        <f>'Budget with Assumptions'!N121</f>
        <v>0</v>
      </c>
      <c r="I121" s="298"/>
      <c r="J121" s="103">
        <f>'Budget with Assumptions'!P121</f>
        <v>0</v>
      </c>
      <c r="K121" s="299"/>
      <c r="L121" s="103">
        <f>'Budget with Assumptions'!R121</f>
        <v>0</v>
      </c>
      <c r="M121" s="289"/>
      <c r="N121" s="103">
        <f>'Budget with Assumptions'!T121</f>
        <v>0</v>
      </c>
      <c r="O121"/>
      <c r="P121" s="313" t="e">
        <f t="shared" si="35"/>
        <v>#DIV/0!</v>
      </c>
      <c r="Q121" s="313" t="e">
        <f t="shared" si="36"/>
        <v>#DIV/0!</v>
      </c>
      <c r="R121" s="313" t="e">
        <f t="shared" si="37"/>
        <v>#DIV/0!</v>
      </c>
      <c r="S121" s="313" t="e">
        <f t="shared" si="38"/>
        <v>#DIV/0!</v>
      </c>
      <c r="T121" s="313" t="e">
        <f t="shared" si="39"/>
        <v>#DIV/0!</v>
      </c>
      <c r="U121"/>
      <c r="V121" s="322" t="e">
        <f t="shared" si="40"/>
        <v>#DIV/0!</v>
      </c>
      <c r="W121" s="322" t="e">
        <f t="shared" si="41"/>
        <v>#DIV/0!</v>
      </c>
      <c r="X121" s="322" t="e">
        <f t="shared" si="42"/>
        <v>#DIV/0!</v>
      </c>
      <c r="Y121" s="322" t="e">
        <f t="shared" si="43"/>
        <v>#DIV/0!</v>
      </c>
      <c r="Z121" s="322" t="e">
        <f t="shared" si="44"/>
        <v>#DIV/0!</v>
      </c>
    </row>
    <row r="122" spans="1:26" ht="15.75">
      <c r="A122" s="186">
        <f>'Budget with Assumptions'!A122</f>
        <v>0</v>
      </c>
      <c r="B122" s="26"/>
      <c r="C122" s="26"/>
      <c r="D122" s="103">
        <f>'Budget with Assumptions'!J122</f>
        <v>0</v>
      </c>
      <c r="E122" s="298"/>
      <c r="F122" s="103">
        <f>'Budget with Assumptions'!L122</f>
        <v>0</v>
      </c>
      <c r="G122" s="298"/>
      <c r="H122" s="103">
        <f>'Budget with Assumptions'!N122</f>
        <v>0</v>
      </c>
      <c r="I122" s="298"/>
      <c r="J122" s="103">
        <f>'Budget with Assumptions'!P122</f>
        <v>0</v>
      </c>
      <c r="K122" s="299"/>
      <c r="L122" s="103">
        <f>'Budget with Assumptions'!R122</f>
        <v>0</v>
      </c>
      <c r="M122" s="289"/>
      <c r="N122" s="103">
        <f>'Budget with Assumptions'!T122</f>
        <v>0</v>
      </c>
      <c r="O122"/>
      <c r="P122" s="313" t="e">
        <f t="shared" si="35"/>
        <v>#DIV/0!</v>
      </c>
      <c r="Q122" s="313" t="e">
        <f t="shared" si="36"/>
        <v>#DIV/0!</v>
      </c>
      <c r="R122" s="313" t="e">
        <f t="shared" si="37"/>
        <v>#DIV/0!</v>
      </c>
      <c r="S122" s="313" t="e">
        <f t="shared" si="38"/>
        <v>#DIV/0!</v>
      </c>
      <c r="T122" s="313" t="e">
        <f t="shared" si="39"/>
        <v>#DIV/0!</v>
      </c>
      <c r="U122"/>
      <c r="V122" s="322" t="e">
        <f t="shared" si="40"/>
        <v>#DIV/0!</v>
      </c>
      <c r="W122" s="322" t="e">
        <f t="shared" si="41"/>
        <v>#DIV/0!</v>
      </c>
      <c r="X122" s="322" t="e">
        <f t="shared" si="42"/>
        <v>#DIV/0!</v>
      </c>
      <c r="Y122" s="322" t="e">
        <f t="shared" si="43"/>
        <v>#DIV/0!</v>
      </c>
      <c r="Z122" s="322" t="e">
        <f t="shared" si="44"/>
        <v>#DIV/0!</v>
      </c>
    </row>
    <row r="123" spans="1:26" ht="15.75">
      <c r="A123" s="186">
        <f>'Budget with Assumptions'!A123</f>
        <v>0</v>
      </c>
      <c r="B123" s="26"/>
      <c r="C123" s="26"/>
      <c r="D123" s="103">
        <f>'Budget with Assumptions'!J123</f>
        <v>0</v>
      </c>
      <c r="E123" s="298"/>
      <c r="F123" s="103">
        <f>'Budget with Assumptions'!L123</f>
        <v>0</v>
      </c>
      <c r="G123" s="298"/>
      <c r="H123" s="103">
        <f>'Budget with Assumptions'!N123</f>
        <v>0</v>
      </c>
      <c r="I123" s="298"/>
      <c r="J123" s="103">
        <f>'Budget with Assumptions'!P123</f>
        <v>0</v>
      </c>
      <c r="K123" s="299"/>
      <c r="L123" s="103">
        <f>'Budget with Assumptions'!R123</f>
        <v>0</v>
      </c>
      <c r="M123" s="289"/>
      <c r="N123" s="103">
        <f>'Budget with Assumptions'!T123</f>
        <v>0</v>
      </c>
      <c r="O123"/>
      <c r="P123" s="313" t="e">
        <f t="shared" si="35"/>
        <v>#DIV/0!</v>
      </c>
      <c r="Q123" s="313" t="e">
        <f t="shared" si="36"/>
        <v>#DIV/0!</v>
      </c>
      <c r="R123" s="313" t="e">
        <f t="shared" si="37"/>
        <v>#DIV/0!</v>
      </c>
      <c r="S123" s="313" t="e">
        <f t="shared" si="38"/>
        <v>#DIV/0!</v>
      </c>
      <c r="T123" s="313" t="e">
        <f t="shared" si="39"/>
        <v>#DIV/0!</v>
      </c>
      <c r="U123"/>
      <c r="V123" s="322" t="e">
        <f t="shared" si="40"/>
        <v>#DIV/0!</v>
      </c>
      <c r="W123" s="322" t="e">
        <f t="shared" si="41"/>
        <v>#DIV/0!</v>
      </c>
      <c r="X123" s="322" t="e">
        <f t="shared" si="42"/>
        <v>#DIV/0!</v>
      </c>
      <c r="Y123" s="322" t="e">
        <f t="shared" si="43"/>
        <v>#DIV/0!</v>
      </c>
      <c r="Z123" s="322" t="e">
        <f t="shared" si="44"/>
        <v>#DIV/0!</v>
      </c>
    </row>
    <row r="124" spans="1:26" ht="15.75">
      <c r="A124" s="186">
        <f>'Budget with Assumptions'!A124</f>
        <v>0</v>
      </c>
      <c r="B124" s="26"/>
      <c r="C124" s="26"/>
      <c r="D124" s="103">
        <f>'Budget with Assumptions'!J124</f>
        <v>0</v>
      </c>
      <c r="E124" s="298"/>
      <c r="F124" s="103">
        <f>'Budget with Assumptions'!L124</f>
        <v>0</v>
      </c>
      <c r="G124" s="298"/>
      <c r="H124" s="103">
        <f>'Budget with Assumptions'!N124</f>
        <v>0</v>
      </c>
      <c r="I124" s="298"/>
      <c r="J124" s="103">
        <f>'Budget with Assumptions'!P124</f>
        <v>0</v>
      </c>
      <c r="K124" s="299"/>
      <c r="L124" s="103">
        <f>'Budget with Assumptions'!R124</f>
        <v>0</v>
      </c>
      <c r="M124" s="289"/>
      <c r="N124" s="103">
        <f>'Budget with Assumptions'!T124</f>
        <v>0</v>
      </c>
      <c r="O124"/>
      <c r="P124" s="313" t="e">
        <f t="shared" si="35"/>
        <v>#DIV/0!</v>
      </c>
      <c r="Q124" s="313" t="e">
        <f t="shared" si="36"/>
        <v>#DIV/0!</v>
      </c>
      <c r="R124" s="313" t="e">
        <f t="shared" si="37"/>
        <v>#DIV/0!</v>
      </c>
      <c r="S124" s="313" t="e">
        <f t="shared" si="38"/>
        <v>#DIV/0!</v>
      </c>
      <c r="T124" s="313" t="e">
        <f t="shared" si="39"/>
        <v>#DIV/0!</v>
      </c>
      <c r="U124"/>
      <c r="V124" s="322" t="e">
        <f t="shared" si="40"/>
        <v>#DIV/0!</v>
      </c>
      <c r="W124" s="322" t="e">
        <f t="shared" si="41"/>
        <v>#DIV/0!</v>
      </c>
      <c r="X124" s="322" t="e">
        <f t="shared" si="42"/>
        <v>#DIV/0!</v>
      </c>
      <c r="Y124" s="322" t="e">
        <f t="shared" si="43"/>
        <v>#DIV/0!</v>
      </c>
      <c r="Z124" s="322" t="e">
        <f t="shared" si="44"/>
        <v>#DIV/0!</v>
      </c>
    </row>
    <row r="125" spans="1:26" ht="15.75">
      <c r="A125" s="186">
        <f>'Budget with Assumptions'!A125</f>
        <v>0</v>
      </c>
      <c r="B125" s="26"/>
      <c r="C125" s="26"/>
      <c r="D125" s="103">
        <f>'Budget with Assumptions'!J125</f>
        <v>0</v>
      </c>
      <c r="E125" s="298"/>
      <c r="F125" s="103">
        <f>'Budget with Assumptions'!L125</f>
        <v>0</v>
      </c>
      <c r="G125" s="298"/>
      <c r="H125" s="103">
        <f>'Budget with Assumptions'!N125</f>
        <v>0</v>
      </c>
      <c r="I125" s="298"/>
      <c r="J125" s="103">
        <f>'Budget with Assumptions'!P125</f>
        <v>0</v>
      </c>
      <c r="K125" s="299"/>
      <c r="L125" s="103">
        <f>'Budget with Assumptions'!R125</f>
        <v>0</v>
      </c>
      <c r="M125" s="289"/>
      <c r="N125" s="103">
        <f>'Budget with Assumptions'!T125</f>
        <v>0</v>
      </c>
      <c r="O125"/>
      <c r="P125" s="313" t="e">
        <f t="shared" si="35"/>
        <v>#DIV/0!</v>
      </c>
      <c r="Q125" s="313" t="e">
        <f t="shared" si="36"/>
        <v>#DIV/0!</v>
      </c>
      <c r="R125" s="313" t="e">
        <f t="shared" si="37"/>
        <v>#DIV/0!</v>
      </c>
      <c r="S125" s="313" t="e">
        <f t="shared" si="38"/>
        <v>#DIV/0!</v>
      </c>
      <c r="T125" s="313" t="e">
        <f t="shared" si="39"/>
        <v>#DIV/0!</v>
      </c>
      <c r="U125"/>
      <c r="V125" s="322" t="e">
        <f t="shared" si="40"/>
        <v>#DIV/0!</v>
      </c>
      <c r="W125" s="322" t="e">
        <f t="shared" si="41"/>
        <v>#DIV/0!</v>
      </c>
      <c r="X125" s="322" t="e">
        <f t="shared" si="42"/>
        <v>#DIV/0!</v>
      </c>
      <c r="Y125" s="322" t="e">
        <f t="shared" si="43"/>
        <v>#DIV/0!</v>
      </c>
      <c r="Z125" s="322" t="e">
        <f t="shared" si="44"/>
        <v>#DIV/0!</v>
      </c>
    </row>
    <row r="126" spans="1:26" ht="15.75">
      <c r="A126" s="186">
        <f>'Budget with Assumptions'!A126</f>
        <v>0</v>
      </c>
      <c r="B126" s="26"/>
      <c r="C126" s="26"/>
      <c r="D126" s="103">
        <f>'Budget with Assumptions'!J126</f>
        <v>0</v>
      </c>
      <c r="E126" s="298"/>
      <c r="F126" s="103">
        <f>'Budget with Assumptions'!L126</f>
        <v>0</v>
      </c>
      <c r="G126" s="298"/>
      <c r="H126" s="103">
        <f>'Budget with Assumptions'!N126</f>
        <v>0</v>
      </c>
      <c r="I126" s="298"/>
      <c r="J126" s="103">
        <f>'Budget with Assumptions'!P126</f>
        <v>0</v>
      </c>
      <c r="K126" s="299"/>
      <c r="L126" s="103">
        <f>'Budget with Assumptions'!R126</f>
        <v>0</v>
      </c>
      <c r="M126" s="289"/>
      <c r="N126" s="103">
        <f>'Budget with Assumptions'!T126</f>
        <v>0</v>
      </c>
      <c r="O126"/>
      <c r="P126" s="313" t="e">
        <f t="shared" si="35"/>
        <v>#DIV/0!</v>
      </c>
      <c r="Q126" s="313" t="e">
        <f t="shared" si="36"/>
        <v>#DIV/0!</v>
      </c>
      <c r="R126" s="313" t="e">
        <f t="shared" si="37"/>
        <v>#DIV/0!</v>
      </c>
      <c r="S126" s="313" t="e">
        <f t="shared" si="38"/>
        <v>#DIV/0!</v>
      </c>
      <c r="T126" s="313" t="e">
        <f t="shared" si="39"/>
        <v>#DIV/0!</v>
      </c>
      <c r="U126"/>
      <c r="V126" s="322" t="e">
        <f t="shared" si="40"/>
        <v>#DIV/0!</v>
      </c>
      <c r="W126" s="322" t="e">
        <f t="shared" si="41"/>
        <v>#DIV/0!</v>
      </c>
      <c r="X126" s="322" t="e">
        <f t="shared" si="42"/>
        <v>#DIV/0!</v>
      </c>
      <c r="Y126" s="322" t="e">
        <f t="shared" si="43"/>
        <v>#DIV/0!</v>
      </c>
      <c r="Z126" s="322" t="e">
        <f t="shared" si="44"/>
        <v>#DIV/0!</v>
      </c>
    </row>
    <row r="127" spans="1:26" ht="15.75">
      <c r="A127" s="186">
        <f>'Budget with Assumptions'!A127</f>
        <v>0</v>
      </c>
      <c r="B127" s="26"/>
      <c r="C127" s="26"/>
      <c r="D127" s="103">
        <f>'Budget with Assumptions'!J127</f>
        <v>0</v>
      </c>
      <c r="E127" s="298"/>
      <c r="F127" s="103">
        <f>'Budget with Assumptions'!L127</f>
        <v>0</v>
      </c>
      <c r="G127" s="298"/>
      <c r="H127" s="103">
        <f>'Budget with Assumptions'!N127</f>
        <v>0</v>
      </c>
      <c r="I127" s="298"/>
      <c r="J127" s="103">
        <f>'Budget with Assumptions'!P127</f>
        <v>0</v>
      </c>
      <c r="K127" s="299"/>
      <c r="L127" s="103">
        <f>'Budget with Assumptions'!R127</f>
        <v>0</v>
      </c>
      <c r="M127" s="289"/>
      <c r="N127" s="103">
        <f>'Budget with Assumptions'!T127</f>
        <v>0</v>
      </c>
      <c r="O127"/>
      <c r="P127" s="313" t="e">
        <f t="shared" si="35"/>
        <v>#DIV/0!</v>
      </c>
      <c r="Q127" s="313" t="e">
        <f t="shared" si="36"/>
        <v>#DIV/0!</v>
      </c>
      <c r="R127" s="313" t="e">
        <f t="shared" si="37"/>
        <v>#DIV/0!</v>
      </c>
      <c r="S127" s="313" t="e">
        <f t="shared" si="38"/>
        <v>#DIV/0!</v>
      </c>
      <c r="T127" s="313" t="e">
        <f t="shared" si="39"/>
        <v>#DIV/0!</v>
      </c>
      <c r="U127"/>
      <c r="V127" s="322" t="e">
        <f t="shared" si="40"/>
        <v>#DIV/0!</v>
      </c>
      <c r="W127" s="322" t="e">
        <f t="shared" si="41"/>
        <v>#DIV/0!</v>
      </c>
      <c r="X127" s="322" t="e">
        <f t="shared" si="42"/>
        <v>#DIV/0!</v>
      </c>
      <c r="Y127" s="322" t="e">
        <f t="shared" si="43"/>
        <v>#DIV/0!</v>
      </c>
      <c r="Z127" s="322" t="e">
        <f t="shared" si="44"/>
        <v>#DIV/0!</v>
      </c>
    </row>
    <row r="128" spans="1:26" ht="15.75">
      <c r="A128" s="186">
        <f>'Budget with Assumptions'!A128</f>
        <v>0</v>
      </c>
      <c r="B128" s="26"/>
      <c r="C128" s="26"/>
      <c r="D128" s="103">
        <f>'Budget with Assumptions'!J128</f>
        <v>0</v>
      </c>
      <c r="E128" s="298"/>
      <c r="F128" s="103">
        <f>'Budget with Assumptions'!L128</f>
        <v>0</v>
      </c>
      <c r="G128" s="298"/>
      <c r="H128" s="103">
        <f>'Budget with Assumptions'!N128</f>
        <v>0</v>
      </c>
      <c r="I128" s="298"/>
      <c r="J128" s="103">
        <f>'Budget with Assumptions'!P128</f>
        <v>0</v>
      </c>
      <c r="K128" s="299"/>
      <c r="L128" s="103">
        <f>'Budget with Assumptions'!R128</f>
        <v>0</v>
      </c>
      <c r="M128" s="289"/>
      <c r="N128" s="103">
        <f>'Budget with Assumptions'!T128</f>
        <v>0</v>
      </c>
      <c r="O128"/>
      <c r="P128" s="313" t="e">
        <f t="shared" si="35"/>
        <v>#DIV/0!</v>
      </c>
      <c r="Q128" s="313" t="e">
        <f t="shared" si="36"/>
        <v>#DIV/0!</v>
      </c>
      <c r="R128" s="313" t="e">
        <f t="shared" si="37"/>
        <v>#DIV/0!</v>
      </c>
      <c r="S128" s="313" t="e">
        <f t="shared" si="38"/>
        <v>#DIV/0!</v>
      </c>
      <c r="T128" s="313" t="e">
        <f t="shared" si="39"/>
        <v>#DIV/0!</v>
      </c>
      <c r="U128"/>
      <c r="V128" s="322" t="e">
        <f t="shared" si="40"/>
        <v>#DIV/0!</v>
      </c>
      <c r="W128" s="322" t="e">
        <f t="shared" si="41"/>
        <v>#DIV/0!</v>
      </c>
      <c r="X128" s="322" t="e">
        <f t="shared" si="42"/>
        <v>#DIV/0!</v>
      </c>
      <c r="Y128" s="322" t="e">
        <f t="shared" si="43"/>
        <v>#DIV/0!</v>
      </c>
      <c r="Z128" s="322" t="e">
        <f t="shared" si="44"/>
        <v>#DIV/0!</v>
      </c>
    </row>
    <row r="129" spans="1:26" ht="15.75">
      <c r="A129" s="186">
        <f>'Budget with Assumptions'!A129</f>
        <v>0</v>
      </c>
      <c r="B129" s="26"/>
      <c r="C129" s="26"/>
      <c r="D129" s="103">
        <f>'Budget with Assumptions'!J129</f>
        <v>0</v>
      </c>
      <c r="E129" s="298"/>
      <c r="F129" s="103">
        <f>'Budget with Assumptions'!L129</f>
        <v>0</v>
      </c>
      <c r="G129" s="298"/>
      <c r="H129" s="103">
        <f>'Budget with Assumptions'!N129</f>
        <v>0</v>
      </c>
      <c r="I129" s="298"/>
      <c r="J129" s="103">
        <f>'Budget with Assumptions'!P129</f>
        <v>0</v>
      </c>
      <c r="K129" s="299"/>
      <c r="L129" s="103">
        <f>'Budget with Assumptions'!R129</f>
        <v>0</v>
      </c>
      <c r="M129" s="289"/>
      <c r="N129" s="103">
        <f>'Budget with Assumptions'!T129</f>
        <v>0</v>
      </c>
      <c r="O129"/>
      <c r="P129" s="313" t="e">
        <f t="shared" si="35"/>
        <v>#DIV/0!</v>
      </c>
      <c r="Q129" s="313" t="e">
        <f t="shared" si="36"/>
        <v>#DIV/0!</v>
      </c>
      <c r="R129" s="313" t="e">
        <f t="shared" si="37"/>
        <v>#DIV/0!</v>
      </c>
      <c r="S129" s="313" t="e">
        <f t="shared" si="38"/>
        <v>#DIV/0!</v>
      </c>
      <c r="T129" s="313" t="e">
        <f t="shared" si="39"/>
        <v>#DIV/0!</v>
      </c>
      <c r="U129"/>
      <c r="V129" s="322" t="e">
        <f t="shared" si="40"/>
        <v>#DIV/0!</v>
      </c>
      <c r="W129" s="322" t="e">
        <f t="shared" si="41"/>
        <v>#DIV/0!</v>
      </c>
      <c r="X129" s="322" t="e">
        <f t="shared" si="42"/>
        <v>#DIV/0!</v>
      </c>
      <c r="Y129" s="322" t="e">
        <f t="shared" si="43"/>
        <v>#DIV/0!</v>
      </c>
      <c r="Z129" s="322" t="e">
        <f t="shared" si="44"/>
        <v>#DIV/0!</v>
      </c>
    </row>
    <row r="130" spans="1:26" ht="16.5" thickBot="1">
      <c r="A130" s="25"/>
      <c r="B130" s="26"/>
      <c r="C130" s="26"/>
      <c r="D130" s="305"/>
      <c r="E130" s="298"/>
      <c r="F130" s="305"/>
      <c r="G130" s="298"/>
      <c r="H130" s="305"/>
      <c r="I130" s="298"/>
      <c r="J130" s="305"/>
      <c r="K130" s="299"/>
      <c r="L130" s="281"/>
      <c r="M130" s="289"/>
      <c r="N130" s="281"/>
      <c r="O130"/>
      <c r="P130" s="314"/>
      <c r="Q130" s="314"/>
      <c r="R130" s="314"/>
      <c r="S130" s="314"/>
      <c r="T130" s="314"/>
      <c r="U130"/>
      <c r="V130" s="215"/>
      <c r="W130" s="215"/>
      <c r="X130" s="215"/>
      <c r="Y130" s="215"/>
      <c r="Z130" s="215"/>
    </row>
    <row r="131" spans="1:26" ht="16.5" thickBot="1">
      <c r="A131" s="112" t="str">
        <f>'Budget with Assumptions'!H131</f>
        <v>Total Occupancy</v>
      </c>
      <c r="B131" s="26"/>
      <c r="C131" s="26"/>
      <c r="D131" s="139">
        <f>SUM(D112:D129)</f>
        <v>0</v>
      </c>
      <c r="E131" s="100"/>
      <c r="F131" s="139">
        <f>SUM(F112:F129)</f>
        <v>0</v>
      </c>
      <c r="G131" s="100"/>
      <c r="H131" s="139">
        <f>SUM(H112:H129)</f>
        <v>0</v>
      </c>
      <c r="I131" s="100"/>
      <c r="J131" s="139">
        <f>SUM(J112:J129)</f>
        <v>0</v>
      </c>
      <c r="K131" s="101"/>
      <c r="L131" s="139">
        <f>SUM(L112:L129)</f>
        <v>0</v>
      </c>
      <c r="M131" s="274"/>
      <c r="N131" s="139">
        <f>SUM(N112:N129)</f>
        <v>0</v>
      </c>
      <c r="O131"/>
      <c r="P131" s="180" t="e">
        <f>SUM(P112:P129)</f>
        <v>#DIV/0!</v>
      </c>
      <c r="Q131" s="180" t="e">
        <f>SUM(Q112:Q129)</f>
        <v>#DIV/0!</v>
      </c>
      <c r="R131" s="180" t="e">
        <f>SUM(R112:R129)</f>
        <v>#DIV/0!</v>
      </c>
      <c r="S131" s="180" t="e">
        <f>SUM(S112:S129)</f>
        <v>#DIV/0!</v>
      </c>
      <c r="T131" s="180" t="e">
        <f>SUM(T112:T129)</f>
        <v>#DIV/0!</v>
      </c>
      <c r="U131"/>
      <c r="V131" s="182" t="e">
        <f>SUM(V112:V129)</f>
        <v>#DIV/0!</v>
      </c>
      <c r="W131" s="182" t="e">
        <f>SUM(W112:W129)</f>
        <v>#DIV/0!</v>
      </c>
      <c r="X131" s="182" t="e">
        <f>SUM(X112:X129)</f>
        <v>#DIV/0!</v>
      </c>
      <c r="Y131" s="182" t="e">
        <f>SUM(Y112:Y129)</f>
        <v>#DIV/0!</v>
      </c>
      <c r="Z131" s="182" t="e">
        <f>SUM(Z112:Z129)</f>
        <v>#DIV/0!</v>
      </c>
    </row>
    <row r="132" spans="1:26" ht="16.5" thickBot="1">
      <c r="A132" s="34"/>
      <c r="B132" s="21"/>
      <c r="C132" s="21"/>
      <c r="D132" s="305"/>
      <c r="E132" s="306"/>
      <c r="F132" s="305"/>
      <c r="G132" s="306"/>
      <c r="H132" s="305"/>
      <c r="I132" s="306"/>
      <c r="J132" s="305"/>
      <c r="K132" s="307"/>
      <c r="L132" s="281"/>
      <c r="M132" s="283"/>
      <c r="N132" s="281"/>
      <c r="O132"/>
      <c r="P132" s="314"/>
      <c r="Q132" s="314"/>
      <c r="R132" s="314"/>
      <c r="S132" s="314"/>
      <c r="T132" s="314"/>
      <c r="U132"/>
      <c r="V132" s="215"/>
      <c r="W132" s="215"/>
      <c r="X132" s="215"/>
      <c r="Y132" s="215"/>
      <c r="Z132" s="215"/>
    </row>
    <row r="133" spans="1:26" ht="16.5" thickBot="1">
      <c r="A133" s="80" t="str">
        <f>'Budget with Assumptions'!H133</f>
        <v>Education Management Organization Fee</v>
      </c>
      <c r="B133" s="35"/>
      <c r="C133" s="35"/>
      <c r="D133" s="103">
        <f>'Budget with Assumptions'!J133</f>
        <v>0</v>
      </c>
      <c r="E133" s="100"/>
      <c r="F133" s="103">
        <f>'Budget with Assumptions'!L133</f>
        <v>0</v>
      </c>
      <c r="G133" s="298"/>
      <c r="H133" s="103">
        <f>'Budget with Assumptions'!N133</f>
        <v>0</v>
      </c>
      <c r="I133" s="298"/>
      <c r="J133" s="103">
        <f>'Budget with Assumptions'!P133</f>
        <v>0</v>
      </c>
      <c r="K133" s="299"/>
      <c r="L133" s="103">
        <f>'Budget with Assumptions'!R133</f>
        <v>0</v>
      </c>
      <c r="M133" s="289"/>
      <c r="N133" s="103">
        <f>'Budget with Assumptions'!T133</f>
        <v>0</v>
      </c>
      <c r="O133"/>
      <c r="P133" s="315" t="e">
        <f>F133/$F$152</f>
        <v>#DIV/0!</v>
      </c>
      <c r="Q133" s="315" t="e">
        <f>H133/$H$152</f>
        <v>#DIV/0!</v>
      </c>
      <c r="R133" s="315" t="e">
        <f>J133/$J$152</f>
        <v>#DIV/0!</v>
      </c>
      <c r="S133" s="315" t="e">
        <f>L133/$L$152</f>
        <v>#DIV/0!</v>
      </c>
      <c r="T133" s="315" t="e">
        <f>N133/$N$152</f>
        <v>#DIV/0!</v>
      </c>
      <c r="U133"/>
      <c r="V133" s="320" t="e">
        <f>F133/$F$171</f>
        <v>#DIV/0!</v>
      </c>
      <c r="W133" s="320" t="e">
        <f>H133/$H$171</f>
        <v>#DIV/0!</v>
      </c>
      <c r="X133" s="320" t="e">
        <f>J133/$J$171</f>
        <v>#DIV/0!</v>
      </c>
      <c r="Y133" s="320" t="e">
        <f>L133/$L$171</f>
        <v>#DIV/0!</v>
      </c>
      <c r="Z133" s="320" t="e">
        <f>N133/$N$171</f>
        <v>#DIV/0!</v>
      </c>
    </row>
    <row r="134" spans="1:26" ht="18.75" customHeight="1" thickBot="1">
      <c r="A134" s="34"/>
      <c r="B134" s="21"/>
      <c r="C134" s="21"/>
      <c r="D134" s="215"/>
      <c r="E134" s="215"/>
      <c r="F134" s="215"/>
      <c r="G134" s="215"/>
      <c r="H134" s="215"/>
      <c r="I134" s="215"/>
      <c r="J134" s="215"/>
      <c r="K134" s="275"/>
      <c r="L134" s="215"/>
      <c r="M134" s="275"/>
      <c r="N134" s="215"/>
      <c r="P134" s="314"/>
      <c r="Q134" s="314"/>
      <c r="R134" s="314"/>
      <c r="S134" s="314"/>
      <c r="T134" s="314"/>
      <c r="V134" s="215"/>
      <c r="W134" s="215"/>
      <c r="X134" s="215"/>
      <c r="Y134" s="215"/>
      <c r="Z134" s="215"/>
    </row>
    <row r="135" spans="1:26" ht="18.75" thickBot="1">
      <c r="A135" s="179" t="s">
        <v>129</v>
      </c>
      <c r="B135" s="35"/>
      <c r="C135" s="35"/>
      <c r="D135" s="305"/>
      <c r="E135" s="306"/>
      <c r="F135" s="305"/>
      <c r="G135" s="306"/>
      <c r="H135" s="305"/>
      <c r="I135" s="306"/>
      <c r="J135" s="305"/>
      <c r="K135" s="307"/>
      <c r="L135" s="281"/>
      <c r="M135" s="283"/>
      <c r="N135" s="281"/>
      <c r="O135"/>
      <c r="P135" s="314"/>
      <c r="Q135" s="314"/>
      <c r="R135" s="314"/>
      <c r="S135" s="314"/>
      <c r="T135" s="314"/>
      <c r="U135"/>
      <c r="V135" s="215"/>
      <c r="W135" s="215"/>
      <c r="X135" s="215"/>
      <c r="Y135" s="215"/>
      <c r="Z135" s="215"/>
    </row>
    <row r="136" spans="1:26" ht="18.75" customHeight="1">
      <c r="A136" s="186" t="str">
        <f>'Budget with Assumptions'!A136</f>
        <v>Non-Facility Loan Payments (P &amp; I)</v>
      </c>
      <c r="B136" s="32"/>
      <c r="C136" s="32"/>
      <c r="D136" s="103">
        <f>'Budget with Assumptions'!J136</f>
        <v>0</v>
      </c>
      <c r="E136" s="298"/>
      <c r="F136" s="103">
        <f>'Budget with Assumptions'!L136</f>
        <v>0</v>
      </c>
      <c r="G136" s="298"/>
      <c r="H136" s="103">
        <f>'Budget with Assumptions'!N136</f>
        <v>0</v>
      </c>
      <c r="I136" s="298"/>
      <c r="J136" s="103">
        <f>'Budget with Assumptions'!P136</f>
        <v>0</v>
      </c>
      <c r="K136" s="299"/>
      <c r="L136" s="103">
        <f>'Budget with Assumptions'!R136</f>
        <v>0</v>
      </c>
      <c r="M136" s="289"/>
      <c r="N136" s="103">
        <f>'Budget with Assumptions'!T136</f>
        <v>0</v>
      </c>
      <c r="O136"/>
      <c r="P136" s="313" t="e">
        <f>F136/$F$152</f>
        <v>#DIV/0!</v>
      </c>
      <c r="Q136" s="313" t="e">
        <f>H136/$H$152</f>
        <v>#DIV/0!</v>
      </c>
      <c r="R136" s="313" t="e">
        <f>J136/$J$152</f>
        <v>#DIV/0!</v>
      </c>
      <c r="S136" s="313" t="e">
        <f>L136/$L$152</f>
        <v>#DIV/0!</v>
      </c>
      <c r="T136" s="313" t="e">
        <f>N136/$N$152</f>
        <v>#DIV/0!</v>
      </c>
      <c r="U136"/>
      <c r="V136" s="322" t="e">
        <f>F136/$F$171</f>
        <v>#DIV/0!</v>
      </c>
      <c r="W136" s="322" t="e">
        <f>H136/$H$171</f>
        <v>#DIV/0!</v>
      </c>
      <c r="X136" s="322" t="e">
        <f>J136/$J$171</f>
        <v>#DIV/0!</v>
      </c>
      <c r="Y136" s="322" t="e">
        <f>L136/$L$171</f>
        <v>#DIV/0!</v>
      </c>
      <c r="Z136" s="322" t="e">
        <f>N136/$N$171</f>
        <v>#DIV/0!</v>
      </c>
    </row>
    <row r="137" spans="1:26" ht="15.75">
      <c r="A137" s="186" t="str">
        <f>'Budget with Assumptions'!A137</f>
        <v>Fundraising Expense</v>
      </c>
      <c r="B137" s="24"/>
      <c r="C137" s="24"/>
      <c r="D137" s="103">
        <f>'Budget with Assumptions'!J137</f>
        <v>0</v>
      </c>
      <c r="E137" s="298"/>
      <c r="F137" s="103">
        <f>'Budget with Assumptions'!L137</f>
        <v>0</v>
      </c>
      <c r="G137" s="298"/>
      <c r="H137" s="103">
        <f>'Budget with Assumptions'!N137</f>
        <v>0</v>
      </c>
      <c r="I137" s="298"/>
      <c r="J137" s="103">
        <f>'Budget with Assumptions'!P137</f>
        <v>0</v>
      </c>
      <c r="K137" s="299"/>
      <c r="L137" s="103">
        <f>'Budget with Assumptions'!R137</f>
        <v>0</v>
      </c>
      <c r="M137" s="289"/>
      <c r="N137" s="103">
        <f>'Budget with Assumptions'!T137</f>
        <v>0</v>
      </c>
      <c r="O137"/>
      <c r="P137" s="313" t="e">
        <f aca="true" t="shared" si="45" ref="P137:P148">F137/$F$152</f>
        <v>#DIV/0!</v>
      </c>
      <c r="Q137" s="313" t="e">
        <f aca="true" t="shared" si="46" ref="Q137:Q148">H137/$H$152</f>
        <v>#DIV/0!</v>
      </c>
      <c r="R137" s="313" t="e">
        <f aca="true" t="shared" si="47" ref="R137:R148">J137/$J$152</f>
        <v>#DIV/0!</v>
      </c>
      <c r="S137" s="313" t="e">
        <f aca="true" t="shared" si="48" ref="S137:S148">L137/$L$152</f>
        <v>#DIV/0!</v>
      </c>
      <c r="T137" s="313" t="e">
        <f aca="true" t="shared" si="49" ref="T137:T148">N137/$N$152</f>
        <v>#DIV/0!</v>
      </c>
      <c r="U137"/>
      <c r="V137" s="322" t="e">
        <f aca="true" t="shared" si="50" ref="V137:V148">F137/$F$171</f>
        <v>#DIV/0!</v>
      </c>
      <c r="W137" s="322" t="e">
        <f aca="true" t="shared" si="51" ref="W137:W148">H137/$H$171</f>
        <v>#DIV/0!</v>
      </c>
      <c r="X137" s="322" t="e">
        <f aca="true" t="shared" si="52" ref="X137:X148">J137/$J$171</f>
        <v>#DIV/0!</v>
      </c>
      <c r="Y137" s="322" t="e">
        <f aca="true" t="shared" si="53" ref="Y137:Y148">L137/$L$171</f>
        <v>#DIV/0!</v>
      </c>
      <c r="Z137" s="322" t="e">
        <f aca="true" t="shared" si="54" ref="Z137:Z148">N137/$N$171</f>
        <v>#DIV/0!</v>
      </c>
    </row>
    <row r="138" spans="1:26" ht="15.75">
      <c r="A138" s="186" t="str">
        <f>'Budget with Assumptions'!A138</f>
        <v>Contingency</v>
      </c>
      <c r="B138" s="24"/>
      <c r="C138" s="24"/>
      <c r="D138" s="103">
        <f>'Budget with Assumptions'!J138</f>
        <v>0</v>
      </c>
      <c r="E138" s="298"/>
      <c r="F138" s="103">
        <f>'Budget with Assumptions'!L138</f>
        <v>0</v>
      </c>
      <c r="G138" s="298"/>
      <c r="H138" s="103">
        <f>'Budget with Assumptions'!N138</f>
        <v>0</v>
      </c>
      <c r="I138" s="298"/>
      <c r="J138" s="103">
        <f>'Budget with Assumptions'!P138</f>
        <v>0</v>
      </c>
      <c r="K138" s="299"/>
      <c r="L138" s="103">
        <f>'Budget with Assumptions'!R138</f>
        <v>0</v>
      </c>
      <c r="M138" s="289"/>
      <c r="N138" s="103">
        <f>'Budget with Assumptions'!T138</f>
        <v>0</v>
      </c>
      <c r="P138" s="313" t="e">
        <f t="shared" si="45"/>
        <v>#DIV/0!</v>
      </c>
      <c r="Q138" s="313" t="e">
        <f t="shared" si="46"/>
        <v>#DIV/0!</v>
      </c>
      <c r="R138" s="313" t="e">
        <f t="shared" si="47"/>
        <v>#DIV/0!</v>
      </c>
      <c r="S138" s="313" t="e">
        <f t="shared" si="48"/>
        <v>#DIV/0!</v>
      </c>
      <c r="T138" s="313" t="e">
        <f t="shared" si="49"/>
        <v>#DIV/0!</v>
      </c>
      <c r="U138"/>
      <c r="V138" s="322" t="e">
        <f t="shared" si="50"/>
        <v>#DIV/0!</v>
      </c>
      <c r="W138" s="322" t="e">
        <f t="shared" si="51"/>
        <v>#DIV/0!</v>
      </c>
      <c r="X138" s="322" t="e">
        <f t="shared" si="52"/>
        <v>#DIV/0!</v>
      </c>
      <c r="Y138" s="322" t="e">
        <f t="shared" si="53"/>
        <v>#DIV/0!</v>
      </c>
      <c r="Z138" s="322" t="e">
        <f t="shared" si="54"/>
        <v>#DIV/0!</v>
      </c>
    </row>
    <row r="139" spans="1:26" ht="15.75">
      <c r="A139" s="186" t="str">
        <f>'Budget with Assumptions'!A139</f>
        <v>Liability Insurance</v>
      </c>
      <c r="B139" s="24"/>
      <c r="C139" s="24"/>
      <c r="D139" s="103">
        <f>'Budget with Assumptions'!J139</f>
        <v>0</v>
      </c>
      <c r="E139" s="298"/>
      <c r="F139" s="103">
        <f>'Budget with Assumptions'!L139</f>
        <v>0</v>
      </c>
      <c r="G139" s="298"/>
      <c r="H139" s="103">
        <f>'Budget with Assumptions'!N139</f>
        <v>0</v>
      </c>
      <c r="I139" s="298"/>
      <c r="J139" s="103">
        <f>'Budget with Assumptions'!P139</f>
        <v>0</v>
      </c>
      <c r="K139" s="299"/>
      <c r="L139" s="103">
        <f>'Budget with Assumptions'!R139</f>
        <v>0</v>
      </c>
      <c r="M139" s="289"/>
      <c r="N139" s="103">
        <f>'Budget with Assumptions'!T139</f>
        <v>0</v>
      </c>
      <c r="P139" s="313" t="e">
        <f t="shared" si="45"/>
        <v>#DIV/0!</v>
      </c>
      <c r="Q139" s="313" t="e">
        <f t="shared" si="46"/>
        <v>#DIV/0!</v>
      </c>
      <c r="R139" s="313" t="e">
        <f t="shared" si="47"/>
        <v>#DIV/0!</v>
      </c>
      <c r="S139" s="313" t="e">
        <f t="shared" si="48"/>
        <v>#DIV/0!</v>
      </c>
      <c r="T139" s="313" t="e">
        <f t="shared" si="49"/>
        <v>#DIV/0!</v>
      </c>
      <c r="U139"/>
      <c r="V139" s="322" t="e">
        <f t="shared" si="50"/>
        <v>#DIV/0!</v>
      </c>
      <c r="W139" s="322" t="e">
        <f t="shared" si="51"/>
        <v>#DIV/0!</v>
      </c>
      <c r="X139" s="322" t="e">
        <f t="shared" si="52"/>
        <v>#DIV/0!</v>
      </c>
      <c r="Y139" s="322" t="e">
        <f t="shared" si="53"/>
        <v>#DIV/0!</v>
      </c>
      <c r="Z139" s="322" t="e">
        <f t="shared" si="54"/>
        <v>#DIV/0!</v>
      </c>
    </row>
    <row r="140" spans="1:26" ht="15.75" customHeight="1" hidden="1">
      <c r="A140" s="186" t="str">
        <f>'Budget with Assumptions'!A140</f>
        <v>Replacement Reserve</v>
      </c>
      <c r="B140" s="24"/>
      <c r="C140" s="24"/>
      <c r="D140" s="103">
        <f>'Budget with Assumptions'!J140</f>
        <v>0</v>
      </c>
      <c r="E140" s="298"/>
      <c r="F140" s="103">
        <f>'Budget with Assumptions'!L140</f>
        <v>0</v>
      </c>
      <c r="G140" s="298"/>
      <c r="H140" s="103">
        <f>'Budget with Assumptions'!N140</f>
        <v>0</v>
      </c>
      <c r="I140" s="298"/>
      <c r="J140" s="103">
        <f>'Budget with Assumptions'!P140</f>
        <v>0</v>
      </c>
      <c r="K140" s="299"/>
      <c r="L140" s="103">
        <f>'Budget with Assumptions'!R140</f>
        <v>0</v>
      </c>
      <c r="M140" s="289"/>
      <c r="N140" s="103">
        <f>'Budget with Assumptions'!T140</f>
        <v>0</v>
      </c>
      <c r="P140" s="313" t="e">
        <f t="shared" si="45"/>
        <v>#DIV/0!</v>
      </c>
      <c r="Q140" s="313" t="e">
        <f t="shared" si="46"/>
        <v>#DIV/0!</v>
      </c>
      <c r="R140" s="313" t="e">
        <f t="shared" si="47"/>
        <v>#DIV/0!</v>
      </c>
      <c r="S140" s="313" t="e">
        <f t="shared" si="48"/>
        <v>#DIV/0!</v>
      </c>
      <c r="T140" s="313" t="e">
        <f t="shared" si="49"/>
        <v>#DIV/0!</v>
      </c>
      <c r="U140"/>
      <c r="V140" s="322" t="e">
        <f t="shared" si="50"/>
        <v>#DIV/0!</v>
      </c>
      <c r="W140" s="322" t="e">
        <f t="shared" si="51"/>
        <v>#DIV/0!</v>
      </c>
      <c r="X140" s="322" t="e">
        <f t="shared" si="52"/>
        <v>#DIV/0!</v>
      </c>
      <c r="Y140" s="322" t="e">
        <f t="shared" si="53"/>
        <v>#DIV/0!</v>
      </c>
      <c r="Z140" s="322" t="e">
        <f t="shared" si="54"/>
        <v>#DIV/0!</v>
      </c>
    </row>
    <row r="141" spans="1:26" ht="15.75">
      <c r="A141" s="186" t="str">
        <f>'Budget with Assumptions'!A141</f>
        <v>Directors and Officers' Insurance</v>
      </c>
      <c r="B141" s="24"/>
      <c r="C141" s="24"/>
      <c r="D141" s="103">
        <f>'Budget with Assumptions'!J141</f>
        <v>0</v>
      </c>
      <c r="E141" s="298"/>
      <c r="F141" s="103">
        <f>'Budget with Assumptions'!L141</f>
        <v>0</v>
      </c>
      <c r="G141" s="298"/>
      <c r="H141" s="103">
        <f>'Budget with Assumptions'!N141</f>
        <v>0</v>
      </c>
      <c r="I141" s="298"/>
      <c r="J141" s="103">
        <f>'Budget with Assumptions'!P141</f>
        <v>0</v>
      </c>
      <c r="K141" s="299"/>
      <c r="L141" s="103">
        <f>'Budget with Assumptions'!R141</f>
        <v>0</v>
      </c>
      <c r="M141" s="289"/>
      <c r="N141" s="103">
        <f>'Budget with Assumptions'!T141</f>
        <v>0</v>
      </c>
      <c r="P141" s="313" t="e">
        <f t="shared" si="45"/>
        <v>#DIV/0!</v>
      </c>
      <c r="Q141" s="313" t="e">
        <f t="shared" si="46"/>
        <v>#DIV/0!</v>
      </c>
      <c r="R141" s="313" t="e">
        <f t="shared" si="47"/>
        <v>#DIV/0!</v>
      </c>
      <c r="S141" s="313" t="e">
        <f t="shared" si="48"/>
        <v>#DIV/0!</v>
      </c>
      <c r="T141" s="313" t="e">
        <f t="shared" si="49"/>
        <v>#DIV/0!</v>
      </c>
      <c r="U141"/>
      <c r="V141" s="322" t="e">
        <f t="shared" si="50"/>
        <v>#DIV/0!</v>
      </c>
      <c r="W141" s="322" t="e">
        <f t="shared" si="51"/>
        <v>#DIV/0!</v>
      </c>
      <c r="X141" s="322" t="e">
        <f t="shared" si="52"/>
        <v>#DIV/0!</v>
      </c>
      <c r="Y141" s="322" t="e">
        <f t="shared" si="53"/>
        <v>#DIV/0!</v>
      </c>
      <c r="Z141" s="322" t="e">
        <f t="shared" si="54"/>
        <v>#DIV/0!</v>
      </c>
    </row>
    <row r="142" spans="1:26" ht="15.75">
      <c r="A142" s="186" t="str">
        <f>'Budget with Assumptions'!A142</f>
        <v>Automobile Insurance</v>
      </c>
      <c r="B142" s="24"/>
      <c r="C142" s="24"/>
      <c r="D142" s="103">
        <f>'Budget with Assumptions'!J142</f>
        <v>0</v>
      </c>
      <c r="E142" s="298"/>
      <c r="F142" s="103">
        <f>'Budget with Assumptions'!L142</f>
        <v>0</v>
      </c>
      <c r="G142" s="298"/>
      <c r="H142" s="103">
        <f>'Budget with Assumptions'!N142</f>
        <v>0</v>
      </c>
      <c r="I142" s="298"/>
      <c r="J142" s="103">
        <f>'Budget with Assumptions'!P142</f>
        <v>0</v>
      </c>
      <c r="K142" s="299"/>
      <c r="L142" s="103">
        <f>'Budget with Assumptions'!R142</f>
        <v>0</v>
      </c>
      <c r="M142" s="289"/>
      <c r="N142" s="103">
        <f>'Budget with Assumptions'!T142</f>
        <v>0</v>
      </c>
      <c r="P142" s="313" t="e">
        <f t="shared" si="45"/>
        <v>#DIV/0!</v>
      </c>
      <c r="Q142" s="313" t="e">
        <f t="shared" si="46"/>
        <v>#DIV/0!</v>
      </c>
      <c r="R142" s="313" t="e">
        <f t="shared" si="47"/>
        <v>#DIV/0!</v>
      </c>
      <c r="S142" s="313" t="e">
        <f t="shared" si="48"/>
        <v>#DIV/0!</v>
      </c>
      <c r="T142" s="313" t="e">
        <f t="shared" si="49"/>
        <v>#DIV/0!</v>
      </c>
      <c r="U142"/>
      <c r="V142" s="322" t="e">
        <f t="shared" si="50"/>
        <v>#DIV/0!</v>
      </c>
      <c r="W142" s="322" t="e">
        <f t="shared" si="51"/>
        <v>#DIV/0!</v>
      </c>
      <c r="X142" s="322" t="e">
        <f t="shared" si="52"/>
        <v>#DIV/0!</v>
      </c>
      <c r="Y142" s="322" t="e">
        <f t="shared" si="53"/>
        <v>#DIV/0!</v>
      </c>
      <c r="Z142" s="322" t="e">
        <f t="shared" si="54"/>
        <v>#DIV/0!</v>
      </c>
    </row>
    <row r="143" spans="1:26" ht="15.75">
      <c r="A143" s="186" t="str">
        <f>'Budget with Assumptions'!A143</f>
        <v>Indemnity Insurance</v>
      </c>
      <c r="B143" s="24"/>
      <c r="C143" s="24"/>
      <c r="D143" s="103">
        <f>'Budget with Assumptions'!J143</f>
        <v>0</v>
      </c>
      <c r="E143" s="298"/>
      <c r="F143" s="103">
        <f>'Budget with Assumptions'!L143</f>
        <v>0</v>
      </c>
      <c r="G143" s="298"/>
      <c r="H143" s="103">
        <f>'Budget with Assumptions'!N143</f>
        <v>0</v>
      </c>
      <c r="I143" s="298"/>
      <c r="J143" s="103">
        <f>'Budget with Assumptions'!P143</f>
        <v>0</v>
      </c>
      <c r="K143" s="299"/>
      <c r="L143" s="103">
        <f>'Budget with Assumptions'!R143</f>
        <v>0</v>
      </c>
      <c r="M143" s="289"/>
      <c r="N143" s="103">
        <f>'Budget with Assumptions'!T143</f>
        <v>0</v>
      </c>
      <c r="P143" s="313" t="e">
        <f t="shared" si="45"/>
        <v>#DIV/0!</v>
      </c>
      <c r="Q143" s="313" t="e">
        <f t="shared" si="46"/>
        <v>#DIV/0!</v>
      </c>
      <c r="R143" s="313" t="e">
        <f t="shared" si="47"/>
        <v>#DIV/0!</v>
      </c>
      <c r="S143" s="313" t="e">
        <f t="shared" si="48"/>
        <v>#DIV/0!</v>
      </c>
      <c r="T143" s="313" t="e">
        <f t="shared" si="49"/>
        <v>#DIV/0!</v>
      </c>
      <c r="U143"/>
      <c r="V143" s="322" t="e">
        <f t="shared" si="50"/>
        <v>#DIV/0!</v>
      </c>
      <c r="W143" s="322" t="e">
        <f t="shared" si="51"/>
        <v>#DIV/0!</v>
      </c>
      <c r="X143" s="322" t="e">
        <f t="shared" si="52"/>
        <v>#DIV/0!</v>
      </c>
      <c r="Y143" s="322" t="e">
        <f t="shared" si="53"/>
        <v>#DIV/0!</v>
      </c>
      <c r="Z143" s="322" t="e">
        <f t="shared" si="54"/>
        <v>#DIV/0!</v>
      </c>
    </row>
    <row r="144" spans="1:26" ht="15.75">
      <c r="A144" s="186" t="str">
        <f>'Budget with Assumptions'!A144</f>
        <v>Other Insurance</v>
      </c>
      <c r="B144" s="24"/>
      <c r="C144" s="24"/>
      <c r="D144" s="103">
        <f>'Budget with Assumptions'!J144</f>
        <v>0</v>
      </c>
      <c r="E144" s="298"/>
      <c r="F144" s="103">
        <f>'Budget with Assumptions'!L144</f>
        <v>0</v>
      </c>
      <c r="G144" s="298"/>
      <c r="H144" s="103">
        <f>'Budget with Assumptions'!N144</f>
        <v>0</v>
      </c>
      <c r="I144" s="298"/>
      <c r="J144" s="103">
        <f>'Budget with Assumptions'!P144</f>
        <v>0</v>
      </c>
      <c r="K144" s="299"/>
      <c r="L144" s="103">
        <f>'Budget with Assumptions'!R144</f>
        <v>0</v>
      </c>
      <c r="M144" s="289"/>
      <c r="N144" s="103">
        <f>'Budget with Assumptions'!T144</f>
        <v>0</v>
      </c>
      <c r="P144" s="313" t="e">
        <f t="shared" si="45"/>
        <v>#DIV/0!</v>
      </c>
      <c r="Q144" s="313" t="e">
        <f t="shared" si="46"/>
        <v>#DIV/0!</v>
      </c>
      <c r="R144" s="313" t="e">
        <f t="shared" si="47"/>
        <v>#DIV/0!</v>
      </c>
      <c r="S144" s="313" t="e">
        <f t="shared" si="48"/>
        <v>#DIV/0!</v>
      </c>
      <c r="T144" s="313" t="e">
        <f t="shared" si="49"/>
        <v>#DIV/0!</v>
      </c>
      <c r="U144"/>
      <c r="V144" s="322" t="e">
        <f t="shared" si="50"/>
        <v>#DIV/0!</v>
      </c>
      <c r="W144" s="322" t="e">
        <f t="shared" si="51"/>
        <v>#DIV/0!</v>
      </c>
      <c r="X144" s="322" t="e">
        <f t="shared" si="52"/>
        <v>#DIV/0!</v>
      </c>
      <c r="Y144" s="322" t="e">
        <f t="shared" si="53"/>
        <v>#DIV/0!</v>
      </c>
      <c r="Z144" s="322" t="e">
        <f t="shared" si="54"/>
        <v>#DIV/0!</v>
      </c>
    </row>
    <row r="145" spans="1:26" ht="15.75">
      <c r="A145" s="186">
        <f>'Budget with Assumptions'!A145</f>
        <v>0</v>
      </c>
      <c r="B145" s="24"/>
      <c r="C145" s="24"/>
      <c r="D145" s="103">
        <f>'Budget with Assumptions'!J145</f>
        <v>0</v>
      </c>
      <c r="E145" s="298"/>
      <c r="F145" s="103">
        <f>'Budget with Assumptions'!L145</f>
        <v>0</v>
      </c>
      <c r="G145" s="298"/>
      <c r="H145" s="103">
        <f>'Budget with Assumptions'!N145</f>
        <v>0</v>
      </c>
      <c r="I145" s="298"/>
      <c r="J145" s="103">
        <f>'Budget with Assumptions'!P145</f>
        <v>0</v>
      </c>
      <c r="K145" s="299"/>
      <c r="L145" s="103">
        <f>'Budget with Assumptions'!R145</f>
        <v>0</v>
      </c>
      <c r="M145" s="289"/>
      <c r="N145" s="103">
        <f>'Budget with Assumptions'!T145</f>
        <v>0</v>
      </c>
      <c r="P145" s="313" t="e">
        <f t="shared" si="45"/>
        <v>#DIV/0!</v>
      </c>
      <c r="Q145" s="313" t="e">
        <f t="shared" si="46"/>
        <v>#DIV/0!</v>
      </c>
      <c r="R145" s="313" t="e">
        <f t="shared" si="47"/>
        <v>#DIV/0!</v>
      </c>
      <c r="S145" s="313" t="e">
        <f t="shared" si="48"/>
        <v>#DIV/0!</v>
      </c>
      <c r="T145" s="313" t="e">
        <f t="shared" si="49"/>
        <v>#DIV/0!</v>
      </c>
      <c r="U145"/>
      <c r="V145" s="322" t="e">
        <f>F145/$F$171</f>
        <v>#DIV/0!</v>
      </c>
      <c r="W145" s="322" t="e">
        <f>H145/$H$171</f>
        <v>#DIV/0!</v>
      </c>
      <c r="X145" s="322" t="e">
        <f>J145/$J$171</f>
        <v>#DIV/0!</v>
      </c>
      <c r="Y145" s="322" t="e">
        <f>L145/$L$171</f>
        <v>#DIV/0!</v>
      </c>
      <c r="Z145" s="322" t="e">
        <f>N145/$N$171</f>
        <v>#DIV/0!</v>
      </c>
    </row>
    <row r="146" spans="1:26" ht="15.75">
      <c r="A146" s="186">
        <f>'Budget with Assumptions'!A146</f>
        <v>0</v>
      </c>
      <c r="B146" s="24"/>
      <c r="C146" s="24"/>
      <c r="D146" s="103">
        <f>'Budget with Assumptions'!J146</f>
        <v>0</v>
      </c>
      <c r="E146" s="298"/>
      <c r="F146" s="103">
        <f>'Budget with Assumptions'!L146</f>
        <v>0</v>
      </c>
      <c r="G146" s="298"/>
      <c r="H146" s="103">
        <f>'Budget with Assumptions'!N146</f>
        <v>0</v>
      </c>
      <c r="I146" s="298"/>
      <c r="J146" s="103">
        <f>'Budget with Assumptions'!P146</f>
        <v>0</v>
      </c>
      <c r="K146" s="299"/>
      <c r="L146" s="103">
        <f>'Budget with Assumptions'!R146</f>
        <v>0</v>
      </c>
      <c r="M146" s="289"/>
      <c r="N146" s="103">
        <f>'Budget with Assumptions'!T146</f>
        <v>0</v>
      </c>
      <c r="P146" s="313" t="e">
        <f t="shared" si="45"/>
        <v>#DIV/0!</v>
      </c>
      <c r="Q146" s="313" t="e">
        <f t="shared" si="46"/>
        <v>#DIV/0!</v>
      </c>
      <c r="R146" s="313" t="e">
        <f t="shared" si="47"/>
        <v>#DIV/0!</v>
      </c>
      <c r="S146" s="313" t="e">
        <f t="shared" si="48"/>
        <v>#DIV/0!</v>
      </c>
      <c r="T146" s="313" t="e">
        <f t="shared" si="49"/>
        <v>#DIV/0!</v>
      </c>
      <c r="U146"/>
      <c r="V146" s="322" t="e">
        <f>F146/$F$171</f>
        <v>#DIV/0!</v>
      </c>
      <c r="W146" s="322" t="e">
        <f>H146/$H$171</f>
        <v>#DIV/0!</v>
      </c>
      <c r="X146" s="322" t="e">
        <f>J146/$J$171</f>
        <v>#DIV/0!</v>
      </c>
      <c r="Y146" s="322" t="e">
        <f>L146/$L$171</f>
        <v>#DIV/0!</v>
      </c>
      <c r="Z146" s="322" t="e">
        <f>N146/$N$171</f>
        <v>#DIV/0!</v>
      </c>
    </row>
    <row r="147" spans="1:26" ht="15.75">
      <c r="A147" s="186">
        <f>'Budget with Assumptions'!A147</f>
        <v>0</v>
      </c>
      <c r="B147" s="26"/>
      <c r="C147" s="26"/>
      <c r="D147" s="103">
        <f>'Budget with Assumptions'!J147</f>
        <v>0</v>
      </c>
      <c r="E147" s="298"/>
      <c r="F147" s="103">
        <f>'Budget with Assumptions'!L147</f>
        <v>0</v>
      </c>
      <c r="G147" s="298"/>
      <c r="H147" s="103">
        <f>'Budget with Assumptions'!N147</f>
        <v>0</v>
      </c>
      <c r="I147" s="298"/>
      <c r="J147" s="103">
        <f>'Budget with Assumptions'!P147</f>
        <v>0</v>
      </c>
      <c r="K147" s="299"/>
      <c r="L147" s="103">
        <f>'Budget with Assumptions'!R147</f>
        <v>0</v>
      </c>
      <c r="M147" s="289"/>
      <c r="N147" s="103">
        <f>'Budget with Assumptions'!T147</f>
        <v>0</v>
      </c>
      <c r="P147" s="313" t="e">
        <f t="shared" si="45"/>
        <v>#DIV/0!</v>
      </c>
      <c r="Q147" s="313" t="e">
        <f t="shared" si="46"/>
        <v>#DIV/0!</v>
      </c>
      <c r="R147" s="313" t="e">
        <f t="shared" si="47"/>
        <v>#DIV/0!</v>
      </c>
      <c r="S147" s="313" t="e">
        <f t="shared" si="48"/>
        <v>#DIV/0!</v>
      </c>
      <c r="T147" s="313" t="e">
        <f t="shared" si="49"/>
        <v>#DIV/0!</v>
      </c>
      <c r="U147"/>
      <c r="V147" s="322" t="e">
        <f t="shared" si="50"/>
        <v>#DIV/0!</v>
      </c>
      <c r="W147" s="322" t="e">
        <f t="shared" si="51"/>
        <v>#DIV/0!</v>
      </c>
      <c r="X147" s="322" t="e">
        <f t="shared" si="52"/>
        <v>#DIV/0!</v>
      </c>
      <c r="Y147" s="322" t="e">
        <f t="shared" si="53"/>
        <v>#DIV/0!</v>
      </c>
      <c r="Z147" s="322" t="e">
        <f t="shared" si="54"/>
        <v>#DIV/0!</v>
      </c>
    </row>
    <row r="148" spans="1:26" ht="15.75">
      <c r="A148" s="186">
        <f>'Budget with Assumptions'!A148</f>
        <v>0</v>
      </c>
      <c r="B148" s="26"/>
      <c r="C148" s="26"/>
      <c r="D148" s="103">
        <f>'Budget with Assumptions'!J148</f>
        <v>0</v>
      </c>
      <c r="E148" s="298"/>
      <c r="F148" s="103">
        <f>'Budget with Assumptions'!L148</f>
        <v>0</v>
      </c>
      <c r="G148" s="298"/>
      <c r="H148" s="103">
        <f>'Budget with Assumptions'!N148</f>
        <v>0</v>
      </c>
      <c r="I148" s="298"/>
      <c r="J148" s="103">
        <f>'Budget with Assumptions'!P148</f>
        <v>0</v>
      </c>
      <c r="K148" s="299"/>
      <c r="L148" s="103">
        <f>'Budget with Assumptions'!R148</f>
        <v>0</v>
      </c>
      <c r="M148" s="289"/>
      <c r="N148" s="103">
        <f>'Budget with Assumptions'!T148</f>
        <v>0</v>
      </c>
      <c r="P148" s="313" t="e">
        <f t="shared" si="45"/>
        <v>#DIV/0!</v>
      </c>
      <c r="Q148" s="313" t="e">
        <f t="shared" si="46"/>
        <v>#DIV/0!</v>
      </c>
      <c r="R148" s="313" t="e">
        <f t="shared" si="47"/>
        <v>#DIV/0!</v>
      </c>
      <c r="S148" s="313" t="e">
        <f t="shared" si="48"/>
        <v>#DIV/0!</v>
      </c>
      <c r="T148" s="313" t="e">
        <f t="shared" si="49"/>
        <v>#DIV/0!</v>
      </c>
      <c r="U148"/>
      <c r="V148" s="322" t="e">
        <f t="shared" si="50"/>
        <v>#DIV/0!</v>
      </c>
      <c r="W148" s="322" t="e">
        <f t="shared" si="51"/>
        <v>#DIV/0!</v>
      </c>
      <c r="X148" s="322" t="e">
        <f t="shared" si="52"/>
        <v>#DIV/0!</v>
      </c>
      <c r="Y148" s="322" t="e">
        <f t="shared" si="53"/>
        <v>#DIV/0!</v>
      </c>
      <c r="Z148" s="322" t="e">
        <f t="shared" si="54"/>
        <v>#DIV/0!</v>
      </c>
    </row>
    <row r="149" spans="1:26" ht="16.5" thickBot="1">
      <c r="A149" s="22"/>
      <c r="B149" s="26"/>
      <c r="C149" s="26"/>
      <c r="D149" s="305"/>
      <c r="E149" s="298"/>
      <c r="F149" s="305"/>
      <c r="G149" s="298"/>
      <c r="H149" s="305"/>
      <c r="I149" s="298"/>
      <c r="J149" s="305"/>
      <c r="K149" s="299"/>
      <c r="L149" s="281"/>
      <c r="M149" s="289"/>
      <c r="N149" s="281"/>
      <c r="P149" s="314"/>
      <c r="Q149" s="314"/>
      <c r="R149" s="314"/>
      <c r="S149" s="314"/>
      <c r="T149" s="314"/>
      <c r="U149"/>
      <c r="V149" s="215"/>
      <c r="W149" s="215"/>
      <c r="X149" s="215"/>
      <c r="Y149" s="215"/>
      <c r="Z149" s="215"/>
    </row>
    <row r="150" spans="1:26" ht="16.5" thickBot="1">
      <c r="A150" s="80" t="s">
        <v>15</v>
      </c>
      <c r="B150" s="24"/>
      <c r="C150" s="24"/>
      <c r="D150" s="139">
        <f>SUM(D136:D148)</f>
        <v>0</v>
      </c>
      <c r="E150" s="100"/>
      <c r="F150" s="139">
        <f>SUM(F136:F148)</f>
        <v>0</v>
      </c>
      <c r="G150" s="100"/>
      <c r="H150" s="139">
        <f>SUM(H136:H148)</f>
        <v>0</v>
      </c>
      <c r="I150" s="100"/>
      <c r="J150" s="139">
        <f>SUM(J136:J148)</f>
        <v>0</v>
      </c>
      <c r="K150" s="101"/>
      <c r="L150" s="139">
        <f>SUM(L136:L148)</f>
        <v>0</v>
      </c>
      <c r="M150" s="274"/>
      <c r="N150" s="139">
        <f>SUM(N136:N148)</f>
        <v>0</v>
      </c>
      <c r="O150" s="60"/>
      <c r="P150" s="180" t="e">
        <f>SUM(P136:P148)</f>
        <v>#DIV/0!</v>
      </c>
      <c r="Q150" s="180" t="e">
        <f>SUM(Q136:Q148)</f>
        <v>#DIV/0!</v>
      </c>
      <c r="R150" s="180" t="e">
        <f>SUM(R136:R148)</f>
        <v>#DIV/0!</v>
      </c>
      <c r="S150" s="180" t="e">
        <f>SUM(S136:S148)</f>
        <v>#DIV/0!</v>
      </c>
      <c r="T150" s="180" t="e">
        <f>SUM(T136:T148)</f>
        <v>#DIV/0!</v>
      </c>
      <c r="U150"/>
      <c r="V150" s="182" t="e">
        <f>SUM(V136:V148)</f>
        <v>#DIV/0!</v>
      </c>
      <c r="W150" s="182" t="e">
        <f>SUM(W136:W148)</f>
        <v>#DIV/0!</v>
      </c>
      <c r="X150" s="182" t="e">
        <f>SUM(X136:X148)</f>
        <v>#DIV/0!</v>
      </c>
      <c r="Y150" s="182" t="e">
        <f>SUM(Y136:Y148)</f>
        <v>#DIV/0!</v>
      </c>
      <c r="Z150" s="182" t="e">
        <f>SUM(Z136:Z148)</f>
        <v>#DIV/0!</v>
      </c>
    </row>
    <row r="151" spans="1:26" ht="16.5" thickBot="1">
      <c r="A151" s="36"/>
      <c r="B151" s="21"/>
      <c r="C151" s="21"/>
      <c r="D151" s="215"/>
      <c r="E151" s="215"/>
      <c r="F151" s="215"/>
      <c r="G151" s="215"/>
      <c r="H151" s="215"/>
      <c r="I151" s="215"/>
      <c r="J151" s="215"/>
      <c r="K151" s="275"/>
      <c r="L151" s="215"/>
      <c r="M151" s="275"/>
      <c r="N151" s="215"/>
      <c r="P151" s="314"/>
      <c r="Q151" s="314"/>
      <c r="R151" s="314"/>
      <c r="S151" s="314"/>
      <c r="T151" s="314"/>
      <c r="V151" s="215"/>
      <c r="W151" s="215"/>
      <c r="X151" s="215"/>
      <c r="Y151" s="215"/>
      <c r="Z151" s="215"/>
    </row>
    <row r="152" spans="1:26" ht="16.5" thickBot="1">
      <c r="A152" s="83" t="s">
        <v>16</v>
      </c>
      <c r="B152" s="37"/>
      <c r="C152" s="37"/>
      <c r="D152" s="139">
        <f>D57+D85+D109+D131+D133+D150</f>
        <v>0</v>
      </c>
      <c r="E152" s="276"/>
      <c r="F152" s="139">
        <f>F57+F85+F109+F131+F133+F150</f>
        <v>0</v>
      </c>
      <c r="G152" s="276"/>
      <c r="H152" s="139">
        <f>H57+H85+H109+H131+H133+H150</f>
        <v>0</v>
      </c>
      <c r="I152" s="276"/>
      <c r="J152" s="139">
        <f>J57+J85+J109+J131+J133+J150</f>
        <v>0</v>
      </c>
      <c r="K152" s="277"/>
      <c r="L152" s="139">
        <f>L57+L85+L109+L131+L133+L150</f>
        <v>0</v>
      </c>
      <c r="M152" s="278"/>
      <c r="N152" s="139">
        <f>N57+N85+N109+N131+N133+N150</f>
        <v>0</v>
      </c>
      <c r="P152" s="318" t="e">
        <f>P57+P85+P109+P131+P133+P150</f>
        <v>#DIV/0!</v>
      </c>
      <c r="Q152" s="318" t="e">
        <f>Q57+Q85+Q109+Q131+Q133+Q150</f>
        <v>#DIV/0!</v>
      </c>
      <c r="R152" s="318" t="e">
        <f>R57+R85+R109+R131+R133+R150</f>
        <v>#DIV/0!</v>
      </c>
      <c r="S152" s="318" t="e">
        <f>S57+S85+S109+S131+S133+S150</f>
        <v>#DIV/0!</v>
      </c>
      <c r="T152" s="318" t="e">
        <f>T57+T85+T109+T131+T133+T150</f>
        <v>#DIV/0!</v>
      </c>
      <c r="U152"/>
      <c r="V152" s="323" t="e">
        <f>V57+V85+V109+V131+V133+V150</f>
        <v>#DIV/0!</v>
      </c>
      <c r="W152" s="323" t="e">
        <f>W57+W85+W109+W131+W133+W150</f>
        <v>#DIV/0!</v>
      </c>
      <c r="X152" s="323" t="e">
        <f>X57+X85+X109+X131+X133+X150</f>
        <v>#DIV/0!</v>
      </c>
      <c r="Y152" s="323" t="e">
        <f>Y57+Y85+Y109+Y131+Y133+Y150</f>
        <v>#DIV/0!</v>
      </c>
      <c r="Z152" s="323" t="e">
        <f>Z57+Z85+Z109+Z131+Z133+Z150</f>
        <v>#DIV/0!</v>
      </c>
    </row>
    <row r="153" spans="1:14" ht="16.5" thickBot="1">
      <c r="A153" s="79"/>
      <c r="B153" s="38"/>
      <c r="C153" s="38"/>
      <c r="D153" s="215"/>
      <c r="E153" s="215"/>
      <c r="F153" s="215"/>
      <c r="G153" s="215"/>
      <c r="H153" s="215"/>
      <c r="I153" s="215"/>
      <c r="J153" s="215"/>
      <c r="K153" s="275"/>
      <c r="L153" s="215"/>
      <c r="M153" s="275"/>
      <c r="N153" s="215"/>
    </row>
    <row r="154" spans="1:26" ht="16.5" thickBot="1">
      <c r="A154" s="111" t="s">
        <v>21</v>
      </c>
      <c r="B154" s="37"/>
      <c r="C154" s="37"/>
      <c r="D154" s="279">
        <f>D28-D152</f>
        <v>0</v>
      </c>
      <c r="E154" s="280"/>
      <c r="F154" s="279" t="e">
        <f>F28-F152</f>
        <v>#DIV/0!</v>
      </c>
      <c r="G154" s="280"/>
      <c r="H154" s="279" t="e">
        <f>H28-H152</f>
        <v>#DIV/0!</v>
      </c>
      <c r="I154" s="276"/>
      <c r="J154" s="279" t="e">
        <f>J28-J152</f>
        <v>#DIV/0!</v>
      </c>
      <c r="K154" s="277"/>
      <c r="L154" s="279" t="e">
        <f>L28-L152</f>
        <v>#DIV/0!</v>
      </c>
      <c r="M154" s="325"/>
      <c r="N154" s="279" t="e">
        <f>N28-N152</f>
        <v>#DIV/0!</v>
      </c>
      <c r="P154" s="177"/>
      <c r="Q154" s="177"/>
      <c r="R154" s="177"/>
      <c r="S154" s="177"/>
      <c r="T154" s="177"/>
      <c r="U154"/>
      <c r="V154"/>
      <c r="W154"/>
      <c r="X154"/>
      <c r="Y154"/>
      <c r="Z154"/>
    </row>
    <row r="155" spans="1:26" ht="16.5" thickBot="1">
      <c r="A155" s="107"/>
      <c r="B155" s="110"/>
      <c r="C155" s="106"/>
      <c r="D155" s="281"/>
      <c r="E155" s="281"/>
      <c r="F155" s="281"/>
      <c r="G155" s="281"/>
      <c r="H155" s="281"/>
      <c r="I155" s="281"/>
      <c r="J155" s="281"/>
      <c r="K155" s="282"/>
      <c r="L155" s="281"/>
      <c r="M155" s="283"/>
      <c r="N155" s="281"/>
      <c r="P155" s="177"/>
      <c r="Q155" s="177"/>
      <c r="R155" s="177"/>
      <c r="S155" s="177"/>
      <c r="T155" s="177"/>
      <c r="U155"/>
      <c r="V155" s="181"/>
      <c r="W155" s="181"/>
      <c r="X155" s="181"/>
      <c r="Y155" s="181"/>
      <c r="Z155" s="181"/>
    </row>
    <row r="156" spans="1:26" ht="16.5" thickBot="1">
      <c r="A156" s="108" t="s">
        <v>99</v>
      </c>
      <c r="B156" s="33"/>
      <c r="C156" s="33"/>
      <c r="D156" s="138">
        <f>0</f>
        <v>0</v>
      </c>
      <c r="E156" s="281"/>
      <c r="F156" s="140">
        <f>D158</f>
        <v>0</v>
      </c>
      <c r="G156" s="284"/>
      <c r="H156" s="140" t="e">
        <f>F158</f>
        <v>#DIV/0!</v>
      </c>
      <c r="I156" s="284"/>
      <c r="J156" s="140" t="e">
        <f>H158</f>
        <v>#DIV/0!</v>
      </c>
      <c r="K156" s="285"/>
      <c r="L156" s="140" t="e">
        <f>J158</f>
        <v>#DIV/0!</v>
      </c>
      <c r="M156" s="285"/>
      <c r="N156" s="140" t="e">
        <f>L158</f>
        <v>#DIV/0!</v>
      </c>
      <c r="P156" s="177"/>
      <c r="Q156" s="177"/>
      <c r="R156" s="177"/>
      <c r="S156" s="177"/>
      <c r="T156" s="177"/>
      <c r="U156"/>
      <c r="V156" s="181"/>
      <c r="W156" s="181"/>
      <c r="X156" s="181"/>
      <c r="Y156" s="181"/>
      <c r="Z156" s="181"/>
    </row>
    <row r="157" spans="1:26" ht="16.5" thickBot="1">
      <c r="A157" s="109" t="s">
        <v>100</v>
      </c>
      <c r="B157" s="33"/>
      <c r="C157" s="33"/>
      <c r="D157" s="140">
        <f>D154</f>
        <v>0</v>
      </c>
      <c r="E157" s="42"/>
      <c r="F157" s="140" t="e">
        <f>F154</f>
        <v>#DIV/0!</v>
      </c>
      <c r="G157" s="164"/>
      <c r="H157" s="140" t="e">
        <f>H154</f>
        <v>#DIV/0!</v>
      </c>
      <c r="I157" s="164"/>
      <c r="J157" s="140" t="e">
        <f>J154</f>
        <v>#DIV/0!</v>
      </c>
      <c r="K157" s="165"/>
      <c r="L157" s="140" t="e">
        <f>L154</f>
        <v>#DIV/0!</v>
      </c>
      <c r="M157" s="165"/>
      <c r="N157" s="140" t="e">
        <f>N154</f>
        <v>#DIV/0!</v>
      </c>
      <c r="O157"/>
      <c r="P157" s="177"/>
      <c r="Q157" s="177"/>
      <c r="R157" s="177"/>
      <c r="S157" s="177"/>
      <c r="T157" s="177"/>
      <c r="U157"/>
      <c r="V157"/>
      <c r="W157"/>
      <c r="X157"/>
      <c r="Y157"/>
      <c r="Z157"/>
    </row>
    <row r="158" spans="1:26" ht="16.5" thickBot="1">
      <c r="A158" s="122" t="s">
        <v>101</v>
      </c>
      <c r="B158" s="41"/>
      <c r="C158" s="41"/>
      <c r="D158" s="140">
        <f>D156+D157</f>
        <v>0</v>
      </c>
      <c r="E158" s="41"/>
      <c r="F158" s="140" t="e">
        <f>F156+F157</f>
        <v>#DIV/0!</v>
      </c>
      <c r="G158" s="286"/>
      <c r="H158" s="140" t="e">
        <f>H156+H157</f>
        <v>#DIV/0!</v>
      </c>
      <c r="I158" s="286"/>
      <c r="J158" s="140" t="e">
        <f>J156+J157</f>
        <v>#DIV/0!</v>
      </c>
      <c r="K158" s="287"/>
      <c r="L158" s="140" t="e">
        <f>L156+L157</f>
        <v>#DIV/0!</v>
      </c>
      <c r="M158" s="165"/>
      <c r="N158" s="140" t="e">
        <f>N156+N157</f>
        <v>#DIV/0!</v>
      </c>
      <c r="O158"/>
      <c r="P158" s="177"/>
      <c r="Q158" s="177"/>
      <c r="R158" s="177"/>
      <c r="S158" s="177"/>
      <c r="T158" s="177"/>
      <c r="U158"/>
      <c r="V158"/>
      <c r="W158"/>
      <c r="X158"/>
      <c r="Y158"/>
      <c r="Z158"/>
    </row>
    <row r="159" spans="1:26" ht="15.75">
      <c r="A159" s="20"/>
      <c r="B159" s="39"/>
      <c r="C159" s="39"/>
      <c r="D159" s="288"/>
      <c r="E159" s="40"/>
      <c r="F159" s="288"/>
      <c r="G159" s="40"/>
      <c r="H159" s="288"/>
      <c r="I159" s="40"/>
      <c r="J159" s="288"/>
      <c r="K159" s="274"/>
      <c r="L159" s="288"/>
      <c r="M159" s="289"/>
      <c r="N159" s="215"/>
      <c r="O159"/>
      <c r="P159" s="177"/>
      <c r="Q159" s="177"/>
      <c r="R159" s="177"/>
      <c r="S159" s="177"/>
      <c r="T159" s="177"/>
      <c r="U159"/>
      <c r="V159"/>
      <c r="W159"/>
      <c r="X159"/>
      <c r="Y159"/>
      <c r="Z159"/>
    </row>
    <row r="160" spans="1:26" ht="15.75">
      <c r="A160" s="20"/>
      <c r="B160" s="20"/>
      <c r="C160" s="20"/>
      <c r="D160" s="215"/>
      <c r="E160" s="215"/>
      <c r="F160" s="215"/>
      <c r="G160" s="215"/>
      <c r="H160" s="215"/>
      <c r="I160" s="215"/>
      <c r="J160" s="215"/>
      <c r="K160" s="275"/>
      <c r="L160" s="215"/>
      <c r="M160" s="275"/>
      <c r="N160" s="215"/>
      <c r="O160"/>
      <c r="P160" s="177"/>
      <c r="Q160" s="177"/>
      <c r="R160" s="177"/>
      <c r="S160" s="177"/>
      <c r="T160" s="177"/>
      <c r="U160"/>
      <c r="V160"/>
      <c r="W160"/>
      <c r="X160"/>
      <c r="Y160"/>
      <c r="Z160"/>
    </row>
    <row r="161" spans="1:26" ht="15.75">
      <c r="A161" s="20"/>
      <c r="B161" s="20"/>
      <c r="C161" s="20"/>
      <c r="D161" s="288"/>
      <c r="E161" s="40"/>
      <c r="F161" s="288"/>
      <c r="G161" s="40"/>
      <c r="H161" s="288"/>
      <c r="I161" s="40"/>
      <c r="J161" s="288"/>
      <c r="K161" s="274"/>
      <c r="L161" s="288"/>
      <c r="M161" s="289"/>
      <c r="N161" s="215"/>
      <c r="O161"/>
      <c r="P161" s="177"/>
      <c r="Q161" s="177"/>
      <c r="R161" s="177"/>
      <c r="S161" s="177"/>
      <c r="T161" s="177"/>
      <c r="U161"/>
      <c r="V161"/>
      <c r="W161"/>
      <c r="X161"/>
      <c r="Y161"/>
      <c r="Z161"/>
    </row>
    <row r="162" spans="2:26" ht="15.75">
      <c r="B162" s="20"/>
      <c r="C162" s="20"/>
      <c r="D162" s="288"/>
      <c r="E162" s="40"/>
      <c r="F162" s="288"/>
      <c r="G162" s="40"/>
      <c r="H162" s="288"/>
      <c r="I162" s="40"/>
      <c r="J162" s="288"/>
      <c r="K162" s="274"/>
      <c r="L162" s="288"/>
      <c r="M162" s="289"/>
      <c r="N162" s="215"/>
      <c r="O162"/>
      <c r="P162" s="177"/>
      <c r="Q162" s="177"/>
      <c r="R162" s="177"/>
      <c r="S162" s="177"/>
      <c r="T162" s="177"/>
      <c r="U162"/>
      <c r="V162"/>
      <c r="W162"/>
      <c r="X162"/>
      <c r="Y162"/>
      <c r="Z162"/>
    </row>
    <row r="163" spans="4:14" ht="12.75">
      <c r="D163" s="215"/>
      <c r="E163" s="215"/>
      <c r="F163" s="215"/>
      <c r="G163" s="215"/>
      <c r="H163" s="215"/>
      <c r="I163" s="215"/>
      <c r="J163" s="215"/>
      <c r="K163" s="275"/>
      <c r="L163" s="215"/>
      <c r="M163" s="275"/>
      <c r="N163" s="215"/>
    </row>
    <row r="164" spans="4:14" ht="12.75">
      <c r="D164" s="215"/>
      <c r="E164" s="215"/>
      <c r="F164" s="215"/>
      <c r="G164" s="215"/>
      <c r="H164" s="215"/>
      <c r="I164" s="215"/>
      <c r="J164" s="215"/>
      <c r="K164" s="275"/>
      <c r="L164" s="215"/>
      <c r="M164" s="275"/>
      <c r="N164" s="215"/>
    </row>
    <row r="165" spans="3:14" ht="12.75">
      <c r="C165" s="68"/>
      <c r="D165" s="215"/>
      <c r="E165" s="215"/>
      <c r="F165" s="215"/>
      <c r="G165" s="215"/>
      <c r="H165" s="215"/>
      <c r="I165" s="215"/>
      <c r="J165" s="215"/>
      <c r="K165" s="275"/>
      <c r="L165" s="215"/>
      <c r="M165" s="275"/>
      <c r="N165" s="215"/>
    </row>
    <row r="166" spans="3:14" ht="13.5" thickBot="1">
      <c r="C166" s="68"/>
      <c r="D166" s="215"/>
      <c r="E166" s="215"/>
      <c r="F166" s="215"/>
      <c r="G166" s="215"/>
      <c r="H166" s="215"/>
      <c r="I166" s="215"/>
      <c r="J166" s="215"/>
      <c r="K166" s="275"/>
      <c r="L166" s="215"/>
      <c r="M166" s="275"/>
      <c r="N166" s="215"/>
    </row>
    <row r="167" spans="3:14" ht="13.5" thickBot="1">
      <c r="C167" s="85"/>
      <c r="D167" s="645" t="s">
        <v>92</v>
      </c>
      <c r="E167" s="646"/>
      <c r="F167" s="646"/>
      <c r="G167" s="646"/>
      <c r="H167" s="646"/>
      <c r="I167" s="646"/>
      <c r="J167" s="646"/>
      <c r="K167" s="646"/>
      <c r="L167" s="646"/>
      <c r="M167" s="646"/>
      <c r="N167" s="647"/>
    </row>
    <row r="168" spans="3:14" ht="16.5" customHeight="1" thickBot="1">
      <c r="C168" s="68"/>
      <c r="D168" s="116" t="s">
        <v>59</v>
      </c>
      <c r="E168" s="308"/>
      <c r="F168" s="121">
        <f>F9</f>
        <v>2020</v>
      </c>
      <c r="G168" s="308"/>
      <c r="H168" s="121">
        <f>H9</f>
        <v>2021</v>
      </c>
      <c r="I168" s="308"/>
      <c r="J168" s="121">
        <f>J9</f>
        <v>2022</v>
      </c>
      <c r="K168" s="308"/>
      <c r="L168" s="121">
        <f>L9</f>
        <v>2023</v>
      </c>
      <c r="M168" s="308"/>
      <c r="N168" s="121">
        <f>N9</f>
        <v>2024</v>
      </c>
    </row>
    <row r="169" spans="3:14" ht="40.5" customHeight="1" thickBot="1">
      <c r="C169" s="54"/>
      <c r="D169" s="116" t="s">
        <v>70</v>
      </c>
      <c r="E169" s="309"/>
      <c r="F169" s="406">
        <f>'Salaries - Year 1'!B74</f>
        <v>0</v>
      </c>
      <c r="G169" s="308"/>
      <c r="H169" s="406">
        <f>'Salaries - Year 2'!B74</f>
        <v>0</v>
      </c>
      <c r="I169" s="308"/>
      <c r="J169" s="406">
        <f>'Salaries - Year 3'!B74</f>
        <v>0</v>
      </c>
      <c r="K169" s="308"/>
      <c r="L169" s="406">
        <f>'Salaries - Year 4'!B74</f>
        <v>0</v>
      </c>
      <c r="M169" s="308"/>
      <c r="N169" s="406">
        <f>'Salaries - Year 5'!B74</f>
        <v>0</v>
      </c>
    </row>
    <row r="170" spans="3:14" ht="40.5" customHeight="1" thickBot="1">
      <c r="C170" s="54"/>
      <c r="D170" s="116" t="s">
        <v>71</v>
      </c>
      <c r="E170" s="309"/>
      <c r="F170" s="267">
        <f>'Salaries - Year 1'!B62</f>
        <v>0</v>
      </c>
      <c r="G170" s="309"/>
      <c r="H170" s="267">
        <f>'Salaries - Year 2'!B62</f>
        <v>0</v>
      </c>
      <c r="I170" s="309"/>
      <c r="J170" s="267">
        <f>'Salaries - Year 3'!B62</f>
        <v>0</v>
      </c>
      <c r="K170" s="309"/>
      <c r="L170" s="267">
        <f>'Salaries - Year 4'!B62</f>
        <v>0</v>
      </c>
      <c r="M170" s="309"/>
      <c r="N170" s="267">
        <f>'Salaries - Year 5'!B62</f>
        <v>0</v>
      </c>
    </row>
    <row r="171" spans="3:14" ht="40.5" customHeight="1" thickBot="1">
      <c r="C171" s="54"/>
      <c r="D171" s="116" t="s">
        <v>132</v>
      </c>
      <c r="E171" s="310"/>
      <c r="F171" s="147">
        <f>'Revenues-Federal &amp; State '!E92</f>
        <v>0</v>
      </c>
      <c r="G171" s="310"/>
      <c r="H171" s="147">
        <f>'Revenues-Federal &amp; State '!G92</f>
        <v>0</v>
      </c>
      <c r="I171" s="310"/>
      <c r="J171" s="147">
        <f>'Revenues-Federal &amp; State '!I92</f>
        <v>0</v>
      </c>
      <c r="K171" s="310"/>
      <c r="L171" s="147">
        <f>'Revenues-Federal &amp; State '!K92</f>
        <v>0</v>
      </c>
      <c r="M171" s="310"/>
      <c r="N171" s="147">
        <f>'Revenues-Federal &amp; State '!M92</f>
        <v>0</v>
      </c>
    </row>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sheetData>
  <sheetProtection password="CC59" sheet="1" formatColumns="0" formatRows="0"/>
  <mergeCells count="6">
    <mergeCell ref="V31:Z31"/>
    <mergeCell ref="D167:N167"/>
    <mergeCell ref="F8:N8"/>
    <mergeCell ref="D7:D8"/>
    <mergeCell ref="P8:T8"/>
    <mergeCell ref="P32:T32"/>
  </mergeCell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C38"/>
  <sheetViews>
    <sheetView zoomScalePageLayoutView="0" workbookViewId="0" topLeftCell="A1">
      <selection activeCell="C6" sqref="C6"/>
      <selection activeCell="C30" sqref="C30"/>
      <selection activeCell="A1" sqref="A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236" t="s">
        <v>165</v>
      </c>
      <c r="B1" s="674">
        <f>'Budget with Assumptions'!A2</f>
        <v>0</v>
      </c>
      <c r="C1" s="675"/>
    </row>
    <row r="2" spans="1:3" ht="16.5" thickBot="1">
      <c r="A2" s="213"/>
      <c r="B2" s="214"/>
      <c r="C2" s="214"/>
    </row>
    <row r="3" spans="1:3" ht="13.5" thickBot="1">
      <c r="A3" s="676" t="s">
        <v>178</v>
      </c>
      <c r="B3" s="677"/>
      <c r="C3" s="678"/>
    </row>
    <row r="4" spans="1:3" ht="12.75">
      <c r="A4" s="215"/>
      <c r="B4" s="215"/>
      <c r="C4" s="215"/>
    </row>
    <row r="5" spans="1:3" ht="13.5" thickBot="1">
      <c r="A5" s="215"/>
      <c r="B5" s="215"/>
      <c r="C5" s="215"/>
    </row>
    <row r="6" spans="1:3" ht="16.5" thickBot="1">
      <c r="A6" s="237" t="s">
        <v>205</v>
      </c>
      <c r="B6" s="238"/>
      <c r="C6" s="239"/>
    </row>
    <row r="7" spans="1:3" ht="13.5" thickBot="1">
      <c r="A7" s="240" t="s">
        <v>232</v>
      </c>
      <c r="B7" s="238"/>
      <c r="C7" s="239"/>
    </row>
    <row r="8" spans="1:3" ht="13.5" thickBot="1">
      <c r="A8" s="216"/>
      <c r="B8" s="71"/>
      <c r="C8" s="217"/>
    </row>
    <row r="9" spans="1:3" ht="12.75">
      <c r="A9" s="225" t="s">
        <v>166</v>
      </c>
      <c r="B9" s="226"/>
      <c r="C9" s="227"/>
    </row>
    <row r="10" spans="1:3" ht="12.75">
      <c r="A10" s="235" t="s">
        <v>179</v>
      </c>
      <c r="B10" s="229"/>
      <c r="C10" s="230"/>
    </row>
    <row r="11" spans="1:3" ht="12.75">
      <c r="A11" s="228" t="s">
        <v>167</v>
      </c>
      <c r="B11" s="229"/>
      <c r="C11" s="230"/>
    </row>
    <row r="12" spans="1:3" ht="13.5" thickBot="1">
      <c r="A12" s="234" t="s">
        <v>201</v>
      </c>
      <c r="B12" s="231"/>
      <c r="C12" s="232"/>
    </row>
    <row r="13" spans="1:3" ht="13.5" thickBot="1">
      <c r="A13" s="218"/>
      <c r="B13" s="59"/>
      <c r="C13" s="219"/>
    </row>
    <row r="14" spans="1:3" ht="13.5" thickBot="1">
      <c r="A14" s="155" t="s">
        <v>171</v>
      </c>
      <c r="B14" s="59"/>
      <c r="C14" s="219"/>
    </row>
    <row r="15" spans="1:3" ht="12.75">
      <c r="A15" s="241" t="s">
        <v>22</v>
      </c>
      <c r="B15" s="256"/>
      <c r="C15" s="219"/>
    </row>
    <row r="16" spans="1:3" ht="12.75">
      <c r="A16" s="242" t="s">
        <v>168</v>
      </c>
      <c r="B16" s="257"/>
      <c r="C16" s="219"/>
    </row>
    <row r="17" spans="1:3" ht="13.5" thickBot="1">
      <c r="A17" s="243" t="s">
        <v>169</v>
      </c>
      <c r="B17" s="258"/>
      <c r="C17" s="219"/>
    </row>
    <row r="18" spans="1:3" ht="26.25" thickBot="1">
      <c r="A18" s="244" t="s">
        <v>170</v>
      </c>
      <c r="B18" s="145">
        <f>-IF(SUM(B15:B17)=0,0,PMT(B17/12,B16,B15)*12)</f>
        <v>0</v>
      </c>
      <c r="C18" s="219"/>
    </row>
    <row r="19" spans="1:3" ht="12.75">
      <c r="A19" s="218"/>
      <c r="B19" s="59"/>
      <c r="C19" s="219"/>
    </row>
    <row r="20" spans="1:3" ht="12.75">
      <c r="A20" s="254"/>
      <c r="B20" s="253"/>
      <c r="C20" s="221"/>
    </row>
    <row r="22" ht="13.5" thickBot="1"/>
    <row r="23" spans="1:3" ht="16.5" thickBot="1">
      <c r="A23" s="237" t="s">
        <v>206</v>
      </c>
      <c r="B23" s="238"/>
      <c r="C23" s="239"/>
    </row>
    <row r="24" spans="1:3" ht="13.5" thickBot="1">
      <c r="A24" s="240" t="s">
        <v>207</v>
      </c>
      <c r="B24" s="238"/>
      <c r="C24" s="239"/>
    </row>
    <row r="25" spans="1:3" ht="13.5" thickBot="1">
      <c r="A25" s="218"/>
      <c r="B25" s="71"/>
      <c r="C25" s="217"/>
    </row>
    <row r="26" spans="1:3" ht="12.75">
      <c r="A26" s="233" t="s">
        <v>166</v>
      </c>
      <c r="B26" s="226"/>
      <c r="C26" s="227"/>
    </row>
    <row r="27" spans="1:3" ht="12.75">
      <c r="A27" s="235" t="s">
        <v>200</v>
      </c>
      <c r="B27" s="229"/>
      <c r="C27" s="230"/>
    </row>
    <row r="28" spans="1:3" ht="13.5" thickBot="1">
      <c r="A28" s="234" t="s">
        <v>202</v>
      </c>
      <c r="B28" s="231"/>
      <c r="C28" s="232"/>
    </row>
    <row r="29" spans="1:3" ht="12.75">
      <c r="A29" s="218"/>
      <c r="B29" s="71"/>
      <c r="C29" s="217"/>
    </row>
    <row r="30" spans="1:3" ht="13.5" thickBot="1">
      <c r="A30" s="218"/>
      <c r="B30" s="71"/>
      <c r="C30" s="217"/>
    </row>
    <row r="31" spans="1:3" ht="13.5" thickBot="1">
      <c r="A31" s="155" t="s">
        <v>174</v>
      </c>
      <c r="B31" s="71"/>
      <c r="C31" s="217"/>
    </row>
    <row r="32" spans="1:3" ht="12.75">
      <c r="A32" s="241" t="s">
        <v>22</v>
      </c>
      <c r="B32" s="256"/>
      <c r="C32" s="219"/>
    </row>
    <row r="33" spans="1:3" ht="12.75">
      <c r="A33" s="242" t="s">
        <v>168</v>
      </c>
      <c r="B33" s="257"/>
      <c r="C33" s="219"/>
    </row>
    <row r="34" spans="1:3" ht="13.5" thickBot="1">
      <c r="A34" s="243" t="s">
        <v>169</v>
      </c>
      <c r="B34" s="259"/>
      <c r="C34" s="219"/>
    </row>
    <row r="35" spans="1:3" ht="26.25" thickBot="1">
      <c r="A35" s="244" t="s">
        <v>170</v>
      </c>
      <c r="B35" s="145">
        <f>-IF(SUM(B32:B34)=0,0,PMT(B34/12,B33,B32)*12)</f>
        <v>0</v>
      </c>
      <c r="C35" s="219"/>
    </row>
    <row r="36" spans="1:3" ht="12.75">
      <c r="A36" s="222"/>
      <c r="B36" s="223"/>
      <c r="C36" s="224"/>
    </row>
    <row r="37" spans="1:3" ht="12.75">
      <c r="A37" s="220"/>
      <c r="B37" s="253"/>
      <c r="C37" s="221"/>
    </row>
    <row r="38" ht="12.75">
      <c r="A38" s="215"/>
    </row>
  </sheetData>
  <sheetProtection password="CC59"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4.xml><?xml version="1.0" encoding="utf-8"?>
<worksheet xmlns="http://schemas.openxmlformats.org/spreadsheetml/2006/main" xmlns:r="http://schemas.openxmlformats.org/officeDocument/2006/relationships">
  <sheetPr codeName="Sheet14"/>
  <dimension ref="A1:F6"/>
  <sheetViews>
    <sheetView zoomScalePageLayoutView="0" workbookViewId="0" topLeftCell="A1">
      <selection activeCell="A13" sqref="A13"/>
      <selection activeCell="A1" sqref="A1"/>
      <selection activeCell="A1" sqref="A1"/>
    </sheetView>
  </sheetViews>
  <sheetFormatPr defaultColWidth="9.140625" defaultRowHeight="12.75"/>
  <cols>
    <col min="1" max="1" width="62.7109375" style="0" customWidth="1"/>
  </cols>
  <sheetData>
    <row r="1" spans="1:6" ht="13.5" thickBot="1">
      <c r="A1" s="324">
        <f>'Budget with Assumptions'!A2</f>
        <v>0</v>
      </c>
      <c r="B1" s="203"/>
      <c r="C1" s="203"/>
      <c r="D1" s="203"/>
      <c r="E1" s="203"/>
      <c r="F1" s="146"/>
    </row>
    <row r="2" ht="12.75">
      <c r="A2" s="7"/>
    </row>
    <row r="4" spans="1:6" ht="12.75">
      <c r="A4" s="6" t="s">
        <v>155</v>
      </c>
      <c r="B4" s="6"/>
      <c r="C4" s="6"/>
      <c r="D4" s="6"/>
      <c r="E4" s="6"/>
      <c r="F4" s="6"/>
    </row>
    <row r="5" spans="1:6" ht="12.75">
      <c r="A5" s="54"/>
      <c r="B5" s="54"/>
      <c r="C5" s="54"/>
      <c r="D5" s="54"/>
      <c r="E5" s="54"/>
      <c r="F5" s="54"/>
    </row>
    <row r="6" spans="1:6" ht="12.75">
      <c r="A6" s="54"/>
      <c r="B6" s="54"/>
      <c r="C6" s="54"/>
      <c r="D6" s="54"/>
      <c r="E6" s="54"/>
      <c r="F6" s="5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29"/>
  <sheetViews>
    <sheetView zoomScaleSheetLayoutView="100" zoomScalePageLayoutView="0" workbookViewId="0" topLeftCell="A1">
      <selection activeCell="D6" sqref="D6"/>
      <selection activeCell="F34" sqref="F34"/>
      <selection activeCell="A1" sqref="A1"/>
    </sheetView>
  </sheetViews>
  <sheetFormatPr defaultColWidth="8.8515625" defaultRowHeight="12.75"/>
  <cols>
    <col min="1" max="1" width="34.57421875" style="215" customWidth="1"/>
    <col min="2" max="2" width="13.28125" style="215" customWidth="1"/>
    <col min="3" max="3" width="13.00390625" style="215" customWidth="1"/>
    <col min="4" max="4" width="17.00390625" style="215" customWidth="1"/>
    <col min="5" max="16384" width="8.8515625" style="215" customWidth="1"/>
  </cols>
  <sheetData>
    <row r="1" ht="21" customHeight="1" thickBot="1">
      <c r="A1" s="433">
        <f>'Budget with Assumptions'!A2</f>
        <v>0</v>
      </c>
    </row>
    <row r="7" ht="13.5" thickBot="1"/>
    <row r="8" spans="1:4" ht="15" customHeight="1" thickBot="1">
      <c r="A8" s="620" t="s">
        <v>335</v>
      </c>
      <c r="B8" s="621"/>
      <c r="C8" s="621"/>
      <c r="D8" s="622"/>
    </row>
    <row r="9" spans="1:4" ht="57.75" thickBot="1">
      <c r="A9" s="374" t="s">
        <v>239</v>
      </c>
      <c r="B9" s="374" t="s">
        <v>240</v>
      </c>
      <c r="C9" s="374" t="s">
        <v>241</v>
      </c>
      <c r="D9" s="375" t="s">
        <v>242</v>
      </c>
    </row>
    <row r="10" spans="1:4" ht="15">
      <c r="A10" s="444" t="s">
        <v>33</v>
      </c>
      <c r="B10" s="365"/>
      <c r="C10" s="366"/>
      <c r="D10" s="376">
        <f>B10*C10</f>
        <v>0</v>
      </c>
    </row>
    <row r="11" spans="1:4" ht="15">
      <c r="A11" s="444" t="s">
        <v>243</v>
      </c>
      <c r="B11" s="365"/>
      <c r="C11" s="366"/>
      <c r="D11" s="376">
        <f aca="true" t="shared" si="0" ref="D11:D25">B11*C11</f>
        <v>0</v>
      </c>
    </row>
    <row r="12" spans="1:4" ht="15">
      <c r="A12" s="444" t="s">
        <v>244</v>
      </c>
      <c r="B12" s="365"/>
      <c r="C12" s="366"/>
      <c r="D12" s="376">
        <f t="shared" si="0"/>
        <v>0</v>
      </c>
    </row>
    <row r="13" spans="1:4" ht="15">
      <c r="A13" s="445" t="s">
        <v>22</v>
      </c>
      <c r="B13" s="365"/>
      <c r="C13" s="366"/>
      <c r="D13" s="376">
        <f t="shared" si="0"/>
        <v>0</v>
      </c>
    </row>
    <row r="14" spans="1:4" ht="15">
      <c r="A14" s="445" t="s">
        <v>23</v>
      </c>
      <c r="B14" s="365"/>
      <c r="C14" s="367"/>
      <c r="D14" s="376">
        <f t="shared" si="0"/>
        <v>0</v>
      </c>
    </row>
    <row r="15" spans="1:4" ht="15">
      <c r="A15" s="445" t="s">
        <v>47</v>
      </c>
      <c r="B15" s="365"/>
      <c r="C15" s="368"/>
      <c r="D15" s="376">
        <f t="shared" si="0"/>
        <v>0</v>
      </c>
    </row>
    <row r="16" spans="1:4" ht="15">
      <c r="A16" s="369"/>
      <c r="B16" s="365"/>
      <c r="C16" s="368"/>
      <c r="D16" s="376">
        <f t="shared" si="0"/>
        <v>0</v>
      </c>
    </row>
    <row r="17" spans="1:4" ht="15">
      <c r="A17" s="362"/>
      <c r="B17" s="365"/>
      <c r="C17" s="368"/>
      <c r="D17" s="376">
        <f t="shared" si="0"/>
        <v>0</v>
      </c>
    </row>
    <row r="18" spans="1:4" ht="15">
      <c r="A18" s="370"/>
      <c r="B18" s="365"/>
      <c r="C18" s="368"/>
      <c r="D18" s="376">
        <f t="shared" si="0"/>
        <v>0</v>
      </c>
    </row>
    <row r="19" spans="1:4" ht="15">
      <c r="A19" s="370"/>
      <c r="B19" s="365"/>
      <c r="C19" s="368"/>
      <c r="D19" s="376">
        <f t="shared" si="0"/>
        <v>0</v>
      </c>
    </row>
    <row r="20" spans="1:4" ht="15">
      <c r="A20" s="370"/>
      <c r="B20" s="365"/>
      <c r="C20" s="368"/>
      <c r="D20" s="376">
        <f t="shared" si="0"/>
        <v>0</v>
      </c>
    </row>
    <row r="21" spans="1:4" ht="15">
      <c r="A21" s="371"/>
      <c r="B21" s="372"/>
      <c r="C21" s="373"/>
      <c r="D21" s="376">
        <f t="shared" si="0"/>
        <v>0</v>
      </c>
    </row>
    <row r="22" spans="1:4" ht="15">
      <c r="A22" s="371"/>
      <c r="B22" s="372"/>
      <c r="C22" s="373"/>
      <c r="D22" s="376">
        <f t="shared" si="0"/>
        <v>0</v>
      </c>
    </row>
    <row r="23" spans="1:4" ht="15">
      <c r="A23" s="371"/>
      <c r="B23" s="372"/>
      <c r="C23" s="373"/>
      <c r="D23" s="376">
        <f t="shared" si="0"/>
        <v>0</v>
      </c>
    </row>
    <row r="24" spans="1:4" ht="15">
      <c r="A24" s="371"/>
      <c r="B24" s="372"/>
      <c r="C24" s="373"/>
      <c r="D24" s="376">
        <f t="shared" si="0"/>
        <v>0</v>
      </c>
    </row>
    <row r="25" spans="1:4" ht="15.75" thickBot="1">
      <c r="A25" s="371"/>
      <c r="B25" s="372"/>
      <c r="C25" s="373"/>
      <c r="D25" s="376">
        <f t="shared" si="0"/>
        <v>0</v>
      </c>
    </row>
    <row r="26" spans="1:4" ht="15.75" thickBot="1">
      <c r="A26" s="378" t="s">
        <v>245</v>
      </c>
      <c r="B26" s="378">
        <f>SUM(B10:B25)</f>
        <v>0</v>
      </c>
      <c r="C26" s="379"/>
      <c r="D26" s="377">
        <f>SUM(D10:D25)</f>
        <v>0</v>
      </c>
    </row>
    <row r="27" spans="1:4" ht="13.5" thickBot="1">
      <c r="A27" s="405"/>
      <c r="B27" s="405"/>
      <c r="C27" s="405"/>
      <c r="D27" s="405"/>
    </row>
    <row r="28" spans="1:4" ht="15.75" thickBot="1">
      <c r="A28" s="623" t="s">
        <v>246</v>
      </c>
      <c r="B28" s="624"/>
      <c r="C28" s="625"/>
      <c r="D28" s="380">
        <f>D26*0.062</f>
        <v>0</v>
      </c>
    </row>
    <row r="29" spans="1:4" ht="15.75" thickBot="1">
      <c r="A29" s="623" t="s">
        <v>247</v>
      </c>
      <c r="B29" s="624"/>
      <c r="C29" s="625"/>
      <c r="D29" s="380">
        <f>D26*0.0145</f>
        <v>0</v>
      </c>
    </row>
  </sheetData>
  <sheetProtection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G74"/>
  <sheetViews>
    <sheetView zoomScale="75" zoomScaleNormal="75" zoomScalePageLayoutView="0" workbookViewId="0" topLeftCell="A1">
      <selection activeCell="C39" sqref="C39"/>
      <selection activeCell="E12" sqref="E12"/>
      <selection activeCell="A1" sqref="A1"/>
    </sheetView>
  </sheetViews>
  <sheetFormatPr defaultColWidth="8.8515625" defaultRowHeight="12.75"/>
  <cols>
    <col min="1" max="1" width="60.57421875" style="215" customWidth="1"/>
    <col min="2" max="2" width="20.140625" style="215" bestFit="1" customWidth="1"/>
    <col min="3" max="3" width="11.57421875" style="215" customWidth="1"/>
    <col min="4" max="4" width="15.57421875" style="215" customWidth="1"/>
    <col min="5" max="5" width="16.8515625" style="215" customWidth="1"/>
    <col min="6" max="6" width="17.421875" style="215" customWidth="1"/>
    <col min="7" max="7" width="14.421875" style="215" customWidth="1"/>
    <col min="8" max="16384" width="8.8515625" style="215" customWidth="1"/>
  </cols>
  <sheetData>
    <row r="1" ht="13.5" thickBot="1">
      <c r="A1" s="433">
        <f>'Budget with Assumptions'!A2</f>
        <v>0</v>
      </c>
    </row>
    <row r="8" ht="13.5" thickBot="1"/>
    <row r="9" spans="1:7" ht="15" thickBot="1">
      <c r="A9" s="629" t="s">
        <v>336</v>
      </c>
      <c r="B9" s="630"/>
      <c r="C9" s="630"/>
      <c r="D9" s="631"/>
      <c r="E9" s="405"/>
      <c r="F9" s="405"/>
      <c r="G9" s="405"/>
    </row>
    <row r="10" spans="1:7" ht="15" thickBot="1">
      <c r="A10" s="632" t="s">
        <v>248</v>
      </c>
      <c r="B10" s="633"/>
      <c r="C10" s="633"/>
      <c r="D10" s="634"/>
      <c r="E10" s="405"/>
      <c r="F10" s="405"/>
      <c r="G10" s="405"/>
    </row>
    <row r="11" spans="1:7" ht="90.75" thickBot="1">
      <c r="A11" s="384" t="s">
        <v>239</v>
      </c>
      <c r="B11" s="384" t="s">
        <v>240</v>
      </c>
      <c r="C11" s="384" t="s">
        <v>241</v>
      </c>
      <c r="D11" s="385" t="s">
        <v>242</v>
      </c>
      <c r="E11" s="363" t="s">
        <v>249</v>
      </c>
      <c r="F11" s="363" t="s">
        <v>250</v>
      </c>
      <c r="G11" s="363" t="s">
        <v>251</v>
      </c>
    </row>
    <row r="12" spans="1:7" ht="16.5" thickBot="1">
      <c r="A12" s="626"/>
      <c r="B12" s="627"/>
      <c r="C12" s="627"/>
      <c r="D12" s="628"/>
      <c r="E12" s="615"/>
      <c r="F12" s="386">
        <v>0.1116</v>
      </c>
      <c r="G12" s="387">
        <v>0.0145</v>
      </c>
    </row>
    <row r="13" spans="1:7" ht="15">
      <c r="A13" s="616" t="s">
        <v>33</v>
      </c>
      <c r="B13" s="381"/>
      <c r="C13" s="366"/>
      <c r="D13" s="376">
        <f>B13*C13</f>
        <v>0</v>
      </c>
      <c r="E13" s="388">
        <f>D13*$E$12</f>
        <v>0</v>
      </c>
      <c r="F13" s="389">
        <f>D13*$F$12</f>
        <v>0</v>
      </c>
      <c r="G13" s="388">
        <f>D13*$G$12</f>
        <v>0</v>
      </c>
    </row>
    <row r="14" spans="1:7" ht="15">
      <c r="A14" s="616" t="s">
        <v>334</v>
      </c>
      <c r="B14" s="381"/>
      <c r="C14" s="366"/>
      <c r="D14" s="376">
        <f>B14*C14</f>
        <v>0</v>
      </c>
      <c r="E14" s="388">
        <f>D14*$E$12</f>
        <v>0</v>
      </c>
      <c r="F14" s="389">
        <f>D14*$F$12</f>
        <v>0</v>
      </c>
      <c r="G14" s="388">
        <f>D14*$G$12</f>
        <v>0</v>
      </c>
    </row>
    <row r="15" spans="1:7" ht="15">
      <c r="A15" s="616" t="s">
        <v>243</v>
      </c>
      <c r="B15" s="382"/>
      <c r="C15" s="366"/>
      <c r="D15" s="376">
        <f aca="true" t="shared" si="0" ref="D15:D27">B15*C15</f>
        <v>0</v>
      </c>
      <c r="E15" s="388">
        <f aca="true" t="shared" si="1" ref="E15:E27">D15*$E$12</f>
        <v>0</v>
      </c>
      <c r="F15" s="389">
        <f aca="true" t="shared" si="2" ref="F15:F27">D15*$F$12</f>
        <v>0</v>
      </c>
      <c r="G15" s="388">
        <f aca="true" t="shared" si="3" ref="G15:G27">D15*$G$12</f>
        <v>0</v>
      </c>
    </row>
    <row r="16" spans="1:7" ht="15">
      <c r="A16" s="361" t="s">
        <v>22</v>
      </c>
      <c r="B16" s="382"/>
      <c r="C16" s="366"/>
      <c r="D16" s="376">
        <f t="shared" si="0"/>
        <v>0</v>
      </c>
      <c r="E16" s="388">
        <f t="shared" si="1"/>
        <v>0</v>
      </c>
      <c r="F16" s="389">
        <f t="shared" si="2"/>
        <v>0</v>
      </c>
      <c r="G16" s="388">
        <f t="shared" si="3"/>
        <v>0</v>
      </c>
    </row>
    <row r="17" spans="1:7" ht="15">
      <c r="A17" s="361" t="s">
        <v>23</v>
      </c>
      <c r="B17" s="382"/>
      <c r="C17" s="366"/>
      <c r="D17" s="376">
        <f t="shared" si="0"/>
        <v>0</v>
      </c>
      <c r="E17" s="388">
        <f t="shared" si="1"/>
        <v>0</v>
      </c>
      <c r="F17" s="389">
        <f t="shared" si="2"/>
        <v>0</v>
      </c>
      <c r="G17" s="388">
        <f t="shared" si="3"/>
        <v>0</v>
      </c>
    </row>
    <row r="18" spans="1:7" ht="15">
      <c r="A18" s="361" t="s">
        <v>47</v>
      </c>
      <c r="B18" s="382"/>
      <c r="C18" s="367"/>
      <c r="D18" s="376">
        <f t="shared" si="0"/>
        <v>0</v>
      </c>
      <c r="E18" s="388">
        <f t="shared" si="1"/>
        <v>0</v>
      </c>
      <c r="F18" s="389">
        <f t="shared" si="2"/>
        <v>0</v>
      </c>
      <c r="G18" s="388">
        <f t="shared" si="3"/>
        <v>0</v>
      </c>
    </row>
    <row r="19" spans="1:7" ht="15">
      <c r="A19" s="361"/>
      <c r="B19" s="382"/>
      <c r="C19" s="368"/>
      <c r="D19" s="376">
        <f t="shared" si="0"/>
        <v>0</v>
      </c>
      <c r="E19" s="388">
        <f t="shared" si="1"/>
        <v>0</v>
      </c>
      <c r="F19" s="389">
        <f t="shared" si="2"/>
        <v>0</v>
      </c>
      <c r="G19" s="388">
        <f t="shared" si="3"/>
        <v>0</v>
      </c>
    </row>
    <row r="20" spans="1:7" ht="15">
      <c r="A20" s="361"/>
      <c r="B20" s="382"/>
      <c r="C20" s="368"/>
      <c r="D20" s="376">
        <f t="shared" si="0"/>
        <v>0</v>
      </c>
      <c r="E20" s="388">
        <f t="shared" si="1"/>
        <v>0</v>
      </c>
      <c r="F20" s="389">
        <f t="shared" si="2"/>
        <v>0</v>
      </c>
      <c r="G20" s="388">
        <f t="shared" si="3"/>
        <v>0</v>
      </c>
    </row>
    <row r="21" spans="1:7" ht="15">
      <c r="A21" s="361"/>
      <c r="B21" s="382"/>
      <c r="C21" s="368"/>
      <c r="D21" s="376">
        <f t="shared" si="0"/>
        <v>0</v>
      </c>
      <c r="E21" s="388">
        <f t="shared" si="1"/>
        <v>0</v>
      </c>
      <c r="F21" s="389">
        <f t="shared" si="2"/>
        <v>0</v>
      </c>
      <c r="G21" s="388">
        <f t="shared" si="3"/>
        <v>0</v>
      </c>
    </row>
    <row r="22" spans="1:7" ht="15">
      <c r="A22" s="361"/>
      <c r="B22" s="382"/>
      <c r="C22" s="368"/>
      <c r="D22" s="376">
        <f t="shared" si="0"/>
        <v>0</v>
      </c>
      <c r="E22" s="388">
        <f t="shared" si="1"/>
        <v>0</v>
      </c>
      <c r="F22" s="389">
        <f t="shared" si="2"/>
        <v>0</v>
      </c>
      <c r="G22" s="388">
        <f t="shared" si="3"/>
        <v>0</v>
      </c>
    </row>
    <row r="23" spans="1:7" ht="15">
      <c r="A23" s="361"/>
      <c r="B23" s="382"/>
      <c r="C23" s="368"/>
      <c r="D23" s="376">
        <f t="shared" si="0"/>
        <v>0</v>
      </c>
      <c r="E23" s="388">
        <f t="shared" si="1"/>
        <v>0</v>
      </c>
      <c r="F23" s="389">
        <f t="shared" si="2"/>
        <v>0</v>
      </c>
      <c r="G23" s="388">
        <f t="shared" si="3"/>
        <v>0</v>
      </c>
    </row>
    <row r="24" spans="1:7" ht="15">
      <c r="A24" s="361"/>
      <c r="B24" s="382"/>
      <c r="C24" s="368"/>
      <c r="D24" s="376">
        <f t="shared" si="0"/>
        <v>0</v>
      </c>
      <c r="E24" s="388">
        <f t="shared" si="1"/>
        <v>0</v>
      </c>
      <c r="F24" s="389">
        <f t="shared" si="2"/>
        <v>0</v>
      </c>
      <c r="G24" s="388">
        <f t="shared" si="3"/>
        <v>0</v>
      </c>
    </row>
    <row r="25" spans="1:7" ht="15">
      <c r="A25" s="361"/>
      <c r="B25" s="382"/>
      <c r="C25" s="368"/>
      <c r="D25" s="376">
        <f t="shared" si="0"/>
        <v>0</v>
      </c>
      <c r="E25" s="388">
        <f t="shared" si="1"/>
        <v>0</v>
      </c>
      <c r="F25" s="389">
        <f t="shared" si="2"/>
        <v>0</v>
      </c>
      <c r="G25" s="388">
        <f t="shared" si="3"/>
        <v>0</v>
      </c>
    </row>
    <row r="26" spans="1:7" ht="15">
      <c r="A26" s="361"/>
      <c r="B26" s="382"/>
      <c r="C26" s="368"/>
      <c r="D26" s="376">
        <f t="shared" si="0"/>
        <v>0</v>
      </c>
      <c r="E26" s="388">
        <f t="shared" si="1"/>
        <v>0</v>
      </c>
      <c r="F26" s="389">
        <f t="shared" si="2"/>
        <v>0</v>
      </c>
      <c r="G26" s="388">
        <f t="shared" si="3"/>
        <v>0</v>
      </c>
    </row>
    <row r="27" spans="1:7" ht="15.75" thickBot="1">
      <c r="A27" s="370"/>
      <c r="B27" s="382"/>
      <c r="C27" s="368"/>
      <c r="D27" s="376">
        <f t="shared" si="0"/>
        <v>0</v>
      </c>
      <c r="E27" s="388">
        <f t="shared" si="1"/>
        <v>0</v>
      </c>
      <c r="F27" s="390">
        <f t="shared" si="2"/>
        <v>0</v>
      </c>
      <c r="G27" s="388">
        <f t="shared" si="3"/>
        <v>0</v>
      </c>
    </row>
    <row r="28" spans="1:7" ht="27" customHeight="1" thickBot="1">
      <c r="A28" s="391" t="s">
        <v>252</v>
      </c>
      <c r="B28" s="392">
        <f>SUM(B13:B27)</f>
        <v>0</v>
      </c>
      <c r="C28" s="379"/>
      <c r="D28" s="380">
        <f>SUM(D13:D27)</f>
        <v>0</v>
      </c>
      <c r="E28" s="380">
        <f>SUM(E13:E27)</f>
        <v>0</v>
      </c>
      <c r="F28" s="380">
        <f>SUM(F13:F27)</f>
        <v>0</v>
      </c>
      <c r="G28" s="380">
        <f>SUM(G13:G27)</f>
        <v>0</v>
      </c>
    </row>
    <row r="29" spans="1:7" ht="12.75">
      <c r="A29" s="635"/>
      <c r="B29" s="635"/>
      <c r="C29" s="635"/>
      <c r="D29" s="447"/>
      <c r="E29" s="405"/>
      <c r="F29" s="405"/>
      <c r="G29" s="405"/>
    </row>
    <row r="30" spans="1:7" ht="13.5" thickBot="1">
      <c r="A30" s="446"/>
      <c r="B30" s="446"/>
      <c r="C30" s="446"/>
      <c r="D30" s="447"/>
      <c r="E30" s="405"/>
      <c r="F30" s="405"/>
      <c r="G30" s="405"/>
    </row>
    <row r="31" spans="1:7" ht="15" thickBot="1">
      <c r="A31" s="629" t="s">
        <v>337</v>
      </c>
      <c r="B31" s="630"/>
      <c r="C31" s="630"/>
      <c r="D31" s="631"/>
      <c r="E31" s="405"/>
      <c r="F31" s="405"/>
      <c r="G31" s="405"/>
    </row>
    <row r="32" spans="1:7" ht="60.75" thickBot="1">
      <c r="A32" s="632" t="s">
        <v>253</v>
      </c>
      <c r="B32" s="633"/>
      <c r="C32" s="633"/>
      <c r="D32" s="634"/>
      <c r="E32" s="363" t="s">
        <v>254</v>
      </c>
      <c r="F32" s="363" t="s">
        <v>251</v>
      </c>
      <c r="G32" s="405"/>
    </row>
    <row r="33" spans="1:7" ht="16.5" thickBot="1">
      <c r="A33" s="626"/>
      <c r="B33" s="627"/>
      <c r="C33" s="627"/>
      <c r="D33" s="628"/>
      <c r="E33" s="387">
        <v>0.062</v>
      </c>
      <c r="F33" s="387">
        <v>0.0145</v>
      </c>
      <c r="G33" s="405"/>
    </row>
    <row r="34" spans="1:7" ht="15">
      <c r="A34" s="616" t="s">
        <v>33</v>
      </c>
      <c r="B34" s="381"/>
      <c r="C34" s="366"/>
      <c r="D34" s="376">
        <f>B34*C34</f>
        <v>0</v>
      </c>
      <c r="E34" s="388">
        <f>D34*$E$33</f>
        <v>0</v>
      </c>
      <c r="F34" s="388">
        <f>D34*$F$33</f>
        <v>0</v>
      </c>
      <c r="G34" s="405"/>
    </row>
    <row r="35" spans="1:7" ht="15">
      <c r="A35" s="616" t="s">
        <v>334</v>
      </c>
      <c r="B35" s="381"/>
      <c r="C35" s="366"/>
      <c r="D35" s="376">
        <f>B35*C35</f>
        <v>0</v>
      </c>
      <c r="E35" s="388">
        <f>D35*$E$33</f>
        <v>0</v>
      </c>
      <c r="F35" s="388">
        <f>D35*$F$33</f>
        <v>0</v>
      </c>
      <c r="G35" s="405"/>
    </row>
    <row r="36" spans="1:7" ht="15">
      <c r="A36" s="616" t="s">
        <v>243</v>
      </c>
      <c r="B36" s="382"/>
      <c r="C36" s="366"/>
      <c r="D36" s="376">
        <f aca="true" t="shared" si="4" ref="D36:D56">B36*C36</f>
        <v>0</v>
      </c>
      <c r="E36" s="393">
        <f aca="true" t="shared" si="5" ref="E36:E56">D36*$E$33</f>
        <v>0</v>
      </c>
      <c r="F36" s="393">
        <f aca="true" t="shared" si="6" ref="F36:F56">D36*$F$33</f>
        <v>0</v>
      </c>
      <c r="G36" s="405"/>
    </row>
    <row r="37" spans="1:7" ht="15">
      <c r="A37" s="616" t="s">
        <v>244</v>
      </c>
      <c r="B37" s="382"/>
      <c r="C37" s="366"/>
      <c r="D37" s="376">
        <f t="shared" si="4"/>
        <v>0</v>
      </c>
      <c r="E37" s="393">
        <f t="shared" si="5"/>
        <v>0</v>
      </c>
      <c r="F37" s="393">
        <f t="shared" si="6"/>
        <v>0</v>
      </c>
      <c r="G37" s="405"/>
    </row>
    <row r="38" spans="1:7" ht="15">
      <c r="A38" s="616" t="s">
        <v>34</v>
      </c>
      <c r="B38" s="382"/>
      <c r="C38" s="366"/>
      <c r="D38" s="376">
        <f t="shared" si="4"/>
        <v>0</v>
      </c>
      <c r="E38" s="393">
        <f t="shared" si="5"/>
        <v>0</v>
      </c>
      <c r="F38" s="393">
        <f t="shared" si="6"/>
        <v>0</v>
      </c>
      <c r="G38" s="405"/>
    </row>
    <row r="39" spans="1:7" ht="15">
      <c r="A39" s="361" t="s">
        <v>24</v>
      </c>
      <c r="B39" s="382"/>
      <c r="C39" s="367"/>
      <c r="D39" s="376">
        <f t="shared" si="4"/>
        <v>0</v>
      </c>
      <c r="E39" s="393">
        <f t="shared" si="5"/>
        <v>0</v>
      </c>
      <c r="F39" s="393">
        <f t="shared" si="6"/>
        <v>0</v>
      </c>
      <c r="G39" s="405"/>
    </row>
    <row r="40" spans="1:7" ht="15">
      <c r="A40" s="361" t="s">
        <v>255</v>
      </c>
      <c r="B40" s="382"/>
      <c r="C40" s="368"/>
      <c r="D40" s="376">
        <f t="shared" si="4"/>
        <v>0</v>
      </c>
      <c r="E40" s="393">
        <f t="shared" si="5"/>
        <v>0</v>
      </c>
      <c r="F40" s="393">
        <f t="shared" si="6"/>
        <v>0</v>
      </c>
      <c r="G40" s="405"/>
    </row>
    <row r="41" spans="1:7" ht="15">
      <c r="A41" s="361" t="s">
        <v>256</v>
      </c>
      <c r="B41" s="382"/>
      <c r="C41" s="368"/>
      <c r="D41" s="376">
        <f t="shared" si="4"/>
        <v>0</v>
      </c>
      <c r="E41" s="393">
        <f t="shared" si="5"/>
        <v>0</v>
      </c>
      <c r="F41" s="393">
        <f t="shared" si="6"/>
        <v>0</v>
      </c>
      <c r="G41" s="405"/>
    </row>
    <row r="42" spans="1:7" ht="15">
      <c r="A42" s="361"/>
      <c r="B42" s="382"/>
      <c r="C42" s="368"/>
      <c r="D42" s="376">
        <f t="shared" si="4"/>
        <v>0</v>
      </c>
      <c r="E42" s="393">
        <f t="shared" si="5"/>
        <v>0</v>
      </c>
      <c r="F42" s="393">
        <f t="shared" si="6"/>
        <v>0</v>
      </c>
      <c r="G42" s="405"/>
    </row>
    <row r="43" spans="1:7" ht="15">
      <c r="A43" s="361"/>
      <c r="B43" s="382"/>
      <c r="C43" s="368"/>
      <c r="D43" s="376">
        <f t="shared" si="4"/>
        <v>0</v>
      </c>
      <c r="E43" s="393">
        <f t="shared" si="5"/>
        <v>0</v>
      </c>
      <c r="F43" s="393">
        <f t="shared" si="6"/>
        <v>0</v>
      </c>
      <c r="G43" s="405"/>
    </row>
    <row r="44" spans="1:7" ht="15">
      <c r="A44" s="361"/>
      <c r="B44" s="382"/>
      <c r="C44" s="368"/>
      <c r="D44" s="376">
        <f t="shared" si="4"/>
        <v>0</v>
      </c>
      <c r="E44" s="393">
        <f t="shared" si="5"/>
        <v>0</v>
      </c>
      <c r="F44" s="393">
        <f t="shared" si="6"/>
        <v>0</v>
      </c>
      <c r="G44" s="405"/>
    </row>
    <row r="45" spans="1:7" ht="15">
      <c r="A45" s="361"/>
      <c r="B45" s="382"/>
      <c r="C45" s="368"/>
      <c r="D45" s="376">
        <f t="shared" si="4"/>
        <v>0</v>
      </c>
      <c r="E45" s="393">
        <f t="shared" si="5"/>
        <v>0</v>
      </c>
      <c r="F45" s="393">
        <f t="shared" si="6"/>
        <v>0</v>
      </c>
      <c r="G45" s="405"/>
    </row>
    <row r="46" spans="1:7" ht="15">
      <c r="A46" s="361"/>
      <c r="B46" s="382"/>
      <c r="C46" s="368"/>
      <c r="D46" s="376">
        <f t="shared" si="4"/>
        <v>0</v>
      </c>
      <c r="E46" s="393">
        <f t="shared" si="5"/>
        <v>0</v>
      </c>
      <c r="F46" s="393">
        <f t="shared" si="6"/>
        <v>0</v>
      </c>
      <c r="G46" s="405"/>
    </row>
    <row r="47" spans="1:7" ht="15">
      <c r="A47" s="362"/>
      <c r="B47" s="382"/>
      <c r="C47" s="368"/>
      <c r="D47" s="376">
        <f t="shared" si="4"/>
        <v>0</v>
      </c>
      <c r="E47" s="393">
        <f t="shared" si="5"/>
        <v>0</v>
      </c>
      <c r="F47" s="393">
        <f t="shared" si="6"/>
        <v>0</v>
      </c>
      <c r="G47" s="405"/>
    </row>
    <row r="48" spans="1:7" ht="15">
      <c r="A48" s="362"/>
      <c r="B48" s="382"/>
      <c r="C48" s="368"/>
      <c r="D48" s="376">
        <f t="shared" si="4"/>
        <v>0</v>
      </c>
      <c r="E48" s="393">
        <f t="shared" si="5"/>
        <v>0</v>
      </c>
      <c r="F48" s="393">
        <f t="shared" si="6"/>
        <v>0</v>
      </c>
      <c r="G48" s="405"/>
    </row>
    <row r="49" spans="1:7" ht="15">
      <c r="A49" s="362"/>
      <c r="B49" s="383"/>
      <c r="C49" s="368"/>
      <c r="D49" s="376">
        <f t="shared" si="4"/>
        <v>0</v>
      </c>
      <c r="E49" s="393">
        <f t="shared" si="5"/>
        <v>0</v>
      </c>
      <c r="F49" s="393">
        <f t="shared" si="6"/>
        <v>0</v>
      </c>
      <c r="G49" s="405"/>
    </row>
    <row r="50" spans="1:7" ht="15">
      <c r="A50" s="362"/>
      <c r="B50" s="383"/>
      <c r="C50" s="368"/>
      <c r="D50" s="376">
        <f t="shared" si="4"/>
        <v>0</v>
      </c>
      <c r="E50" s="393">
        <f t="shared" si="5"/>
        <v>0</v>
      </c>
      <c r="F50" s="393">
        <f t="shared" si="6"/>
        <v>0</v>
      </c>
      <c r="G50" s="405"/>
    </row>
    <row r="51" spans="1:7" ht="15">
      <c r="A51" s="362"/>
      <c r="B51" s="383"/>
      <c r="C51" s="368"/>
      <c r="D51" s="376">
        <f t="shared" si="4"/>
        <v>0</v>
      </c>
      <c r="E51" s="393">
        <f t="shared" si="5"/>
        <v>0</v>
      </c>
      <c r="F51" s="393">
        <f t="shared" si="6"/>
        <v>0</v>
      </c>
      <c r="G51" s="405"/>
    </row>
    <row r="52" spans="1:7" ht="15">
      <c r="A52" s="362"/>
      <c r="B52" s="383"/>
      <c r="C52" s="368"/>
      <c r="D52" s="376">
        <f t="shared" si="4"/>
        <v>0</v>
      </c>
      <c r="E52" s="393">
        <f t="shared" si="5"/>
        <v>0</v>
      </c>
      <c r="F52" s="393">
        <f t="shared" si="6"/>
        <v>0</v>
      </c>
      <c r="G52" s="405"/>
    </row>
    <row r="53" spans="1:7" ht="15">
      <c r="A53" s="362"/>
      <c r="B53" s="383"/>
      <c r="C53" s="368"/>
      <c r="D53" s="376">
        <f t="shared" si="4"/>
        <v>0</v>
      </c>
      <c r="E53" s="393">
        <f t="shared" si="5"/>
        <v>0</v>
      </c>
      <c r="F53" s="393">
        <f t="shared" si="6"/>
        <v>0</v>
      </c>
      <c r="G53" s="405"/>
    </row>
    <row r="54" spans="1:7" ht="15">
      <c r="A54" s="362"/>
      <c r="B54" s="383"/>
      <c r="C54" s="368"/>
      <c r="D54" s="376">
        <f t="shared" si="4"/>
        <v>0</v>
      </c>
      <c r="E54" s="393">
        <f t="shared" si="5"/>
        <v>0</v>
      </c>
      <c r="F54" s="393">
        <f t="shared" si="6"/>
        <v>0</v>
      </c>
      <c r="G54" s="405"/>
    </row>
    <row r="55" spans="1:7" ht="15">
      <c r="A55" s="362"/>
      <c r="B55" s="383"/>
      <c r="C55" s="368"/>
      <c r="D55" s="376">
        <f t="shared" si="4"/>
        <v>0</v>
      </c>
      <c r="E55" s="393">
        <f t="shared" si="5"/>
        <v>0</v>
      </c>
      <c r="F55" s="393">
        <f t="shared" si="6"/>
        <v>0</v>
      </c>
      <c r="G55" s="405"/>
    </row>
    <row r="56" spans="1:7" ht="15.75" thickBot="1">
      <c r="A56" s="364"/>
      <c r="B56" s="383"/>
      <c r="C56" s="368"/>
      <c r="D56" s="376">
        <f t="shared" si="4"/>
        <v>0</v>
      </c>
      <c r="E56" s="393">
        <f t="shared" si="5"/>
        <v>0</v>
      </c>
      <c r="F56" s="393">
        <f t="shared" si="6"/>
        <v>0</v>
      </c>
      <c r="G56" s="405"/>
    </row>
    <row r="57" spans="1:7" ht="15.75" thickBot="1">
      <c r="A57" s="391" t="s">
        <v>252</v>
      </c>
      <c r="B57" s="394">
        <f>SUM(B34:B56)</f>
        <v>0</v>
      </c>
      <c r="C57" s="395"/>
      <c r="D57" s="380">
        <f>SUM(D34:D56)</f>
        <v>0</v>
      </c>
      <c r="E57" s="380">
        <f>SUM(E34:E56)</f>
        <v>0</v>
      </c>
      <c r="F57" s="380">
        <f>SUM(F34:F56)</f>
        <v>0</v>
      </c>
      <c r="G57" s="405"/>
    </row>
    <row r="58" spans="1:7" ht="13.5" thickBot="1">
      <c r="A58" s="405"/>
      <c r="B58" s="405"/>
      <c r="C58" s="405"/>
      <c r="D58" s="405"/>
      <c r="E58" s="405"/>
      <c r="F58" s="405"/>
      <c r="G58" s="405"/>
    </row>
    <row r="59" spans="1:7" ht="15.75" thickBot="1">
      <c r="A59" s="396" t="s">
        <v>6</v>
      </c>
      <c r="B59" s="397" t="s">
        <v>49</v>
      </c>
      <c r="C59" s="405"/>
      <c r="D59" s="405"/>
      <c r="E59" s="405"/>
      <c r="F59" s="405"/>
      <c r="G59" s="405"/>
    </row>
    <row r="60" spans="1:7" ht="15.75" thickBot="1">
      <c r="A60" s="398" t="s">
        <v>257</v>
      </c>
      <c r="B60" s="380">
        <f>D28</f>
        <v>0</v>
      </c>
      <c r="C60" s="405"/>
      <c r="D60" s="405"/>
      <c r="E60" s="405"/>
      <c r="F60" s="405"/>
      <c r="G60" s="405"/>
    </row>
    <row r="61" spans="1:7" ht="15.75" thickBot="1">
      <c r="A61" s="399" t="s">
        <v>258</v>
      </c>
      <c r="B61" s="380">
        <f>D57</f>
        <v>0</v>
      </c>
      <c r="C61" s="405"/>
      <c r="D61" s="405"/>
      <c r="E61" s="405"/>
      <c r="F61" s="405"/>
      <c r="G61" s="405"/>
    </row>
    <row r="62" spans="1:7" ht="15.75" thickBot="1">
      <c r="A62" s="400" t="s">
        <v>259</v>
      </c>
      <c r="B62" s="380">
        <f>SUM(B60:B61)</f>
        <v>0</v>
      </c>
      <c r="C62" s="405"/>
      <c r="D62" s="405"/>
      <c r="E62" s="405"/>
      <c r="F62" s="405"/>
      <c r="G62" s="405"/>
    </row>
    <row r="63" spans="1:7" ht="12.75">
      <c r="A63" s="405"/>
      <c r="B63" s="405"/>
      <c r="C63" s="405"/>
      <c r="D63" s="405"/>
      <c r="E63" s="405"/>
      <c r="F63" s="405"/>
      <c r="G63" s="405"/>
    </row>
    <row r="64" spans="1:7" ht="13.5" thickBot="1">
      <c r="A64" s="405"/>
      <c r="B64" s="405"/>
      <c r="C64" s="405"/>
      <c r="D64" s="405"/>
      <c r="E64" s="405"/>
      <c r="F64" s="405"/>
      <c r="G64" s="405"/>
    </row>
    <row r="65" spans="1:2" ht="15.75" thickBot="1">
      <c r="A65" s="396" t="s">
        <v>260</v>
      </c>
      <c r="B65" s="397" t="s">
        <v>49</v>
      </c>
    </row>
    <row r="66" spans="1:2" ht="15.75" thickBot="1">
      <c r="A66" s="398" t="s">
        <v>257</v>
      </c>
      <c r="B66" s="380">
        <f>G28</f>
        <v>0</v>
      </c>
    </row>
    <row r="67" spans="1:2" ht="15.75" thickBot="1">
      <c r="A67" s="399" t="s">
        <v>258</v>
      </c>
      <c r="B67" s="380">
        <f>F57</f>
        <v>0</v>
      </c>
    </row>
    <row r="68" spans="1:2" ht="15.75" thickBot="1">
      <c r="A68" s="400" t="s">
        <v>261</v>
      </c>
      <c r="B68" s="380">
        <f>SUM(B66:B67)</f>
        <v>0</v>
      </c>
    </row>
    <row r="70" ht="13.5" thickBot="1"/>
    <row r="71" spans="1:2" ht="15.75" thickBot="1">
      <c r="A71" s="396" t="s">
        <v>25</v>
      </c>
      <c r="B71" s="397" t="s">
        <v>49</v>
      </c>
    </row>
    <row r="72" spans="1:2" ht="15.75" thickBot="1">
      <c r="A72" s="398" t="s">
        <v>262</v>
      </c>
      <c r="B72" s="401">
        <f>B28</f>
        <v>0</v>
      </c>
    </row>
    <row r="73" spans="1:2" ht="15.75" thickBot="1">
      <c r="A73" s="398" t="s">
        <v>263</v>
      </c>
      <c r="B73" s="401">
        <f>B57</f>
        <v>0</v>
      </c>
    </row>
    <row r="74" spans="1:2" ht="15.75" thickBot="1">
      <c r="A74" s="400" t="s">
        <v>264</v>
      </c>
      <c r="B74" s="40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 right="0" top="0.75" bottom="0.75" header="0.3" footer="0.3"/>
  <pageSetup horizontalDpi="600" verticalDpi="600" orientation="landscape" scale="58" r:id="rId1"/>
  <rowBreaks count="1" manualBreakCount="1">
    <brk id="57" max="255" man="1"/>
  </rowBreaks>
</worksheet>
</file>

<file path=xl/worksheets/sheet4.xml><?xml version="1.0" encoding="utf-8"?>
<worksheet xmlns="http://schemas.openxmlformats.org/spreadsheetml/2006/main" xmlns:r="http://schemas.openxmlformats.org/officeDocument/2006/relationships">
  <sheetPr codeName="Sheet4"/>
  <dimension ref="A1:G74"/>
  <sheetViews>
    <sheetView zoomScale="75" zoomScaleNormal="75" zoomScalePageLayoutView="0" workbookViewId="0" topLeftCell="A1">
      <selection activeCell="C22" sqref="C22"/>
      <selection activeCell="E37" sqref="E37"/>
      <selection activeCell="A1" sqref="A1"/>
    </sheetView>
  </sheetViews>
  <sheetFormatPr defaultColWidth="8.8515625" defaultRowHeight="12.75"/>
  <cols>
    <col min="1" max="1" width="60.57421875" style="215" customWidth="1"/>
    <col min="2" max="2" width="13.00390625" style="215" customWidth="1"/>
    <col min="3" max="3" width="11.57421875" style="215" customWidth="1"/>
    <col min="4" max="4" width="15.57421875" style="215" customWidth="1"/>
    <col min="5" max="5" width="16.8515625" style="215" customWidth="1"/>
    <col min="6" max="6" width="17.421875" style="215" customWidth="1"/>
    <col min="7" max="7" width="14.421875" style="215" customWidth="1"/>
    <col min="8" max="16384" width="8.8515625" style="215" customWidth="1"/>
  </cols>
  <sheetData>
    <row r="1" ht="13.5" thickBot="1">
      <c r="A1" s="433">
        <f>'Budget with Assumptions'!A2</f>
        <v>0</v>
      </c>
    </row>
    <row r="4" ht="13.5" thickBot="1"/>
    <row r="5" spans="1:2" ht="77.25" thickBot="1">
      <c r="A5" s="404" t="s">
        <v>304</v>
      </c>
      <c r="B5" s="402"/>
    </row>
    <row r="8" ht="13.5" thickBot="1"/>
    <row r="9" spans="1:7" ht="15" thickBot="1">
      <c r="A9" s="629" t="s">
        <v>338</v>
      </c>
      <c r="B9" s="630"/>
      <c r="C9" s="630"/>
      <c r="D9" s="631"/>
      <c r="E9" s="405"/>
      <c r="F9" s="405"/>
      <c r="G9" s="405"/>
    </row>
    <row r="10" spans="1:7" ht="15" thickBot="1">
      <c r="A10" s="632" t="s">
        <v>248</v>
      </c>
      <c r="B10" s="633"/>
      <c r="C10" s="633"/>
      <c r="D10" s="634"/>
      <c r="E10" s="405"/>
      <c r="F10" s="405"/>
      <c r="G10" s="405"/>
    </row>
    <row r="11" spans="1:7" ht="90.75" thickBot="1">
      <c r="A11" s="384" t="s">
        <v>239</v>
      </c>
      <c r="B11" s="384" t="s">
        <v>240</v>
      </c>
      <c r="C11" s="384" t="s">
        <v>241</v>
      </c>
      <c r="D11" s="385" t="s">
        <v>242</v>
      </c>
      <c r="E11" s="363" t="s">
        <v>249</v>
      </c>
      <c r="F11" s="363" t="s">
        <v>250</v>
      </c>
      <c r="G11" s="363" t="s">
        <v>251</v>
      </c>
    </row>
    <row r="12" spans="1:7" ht="16.5" thickBot="1">
      <c r="A12" s="626"/>
      <c r="B12" s="627"/>
      <c r="C12" s="627"/>
      <c r="D12" s="628"/>
      <c r="E12" s="615"/>
      <c r="F12" s="386">
        <v>0.1116</v>
      </c>
      <c r="G12" s="387">
        <v>0.0145</v>
      </c>
    </row>
    <row r="13" spans="1:7" ht="15">
      <c r="A13" s="616" t="s">
        <v>33</v>
      </c>
      <c r="B13" s="381"/>
      <c r="C13" s="366">
        <f>('Salaries - Year 1'!C13)*(1+$B$5)</f>
        <v>0</v>
      </c>
      <c r="D13" s="376">
        <f>B13*C13</f>
        <v>0</v>
      </c>
      <c r="E13" s="388">
        <f>D13*$E$12</f>
        <v>0</v>
      </c>
      <c r="F13" s="389">
        <f>D13*$F$12</f>
        <v>0</v>
      </c>
      <c r="G13" s="388">
        <f>D13*$G$12</f>
        <v>0</v>
      </c>
    </row>
    <row r="14" spans="1:7" ht="15">
      <c r="A14" s="616" t="s">
        <v>334</v>
      </c>
      <c r="B14" s="381"/>
      <c r="C14" s="366">
        <f>('Salaries - Year 1'!C14)*(1+$B$5)</f>
        <v>0</v>
      </c>
      <c r="D14" s="376">
        <f>B14*C14</f>
        <v>0</v>
      </c>
      <c r="E14" s="388">
        <f>D14*$E$12</f>
        <v>0</v>
      </c>
      <c r="F14" s="389">
        <f>D14*$F$12</f>
        <v>0</v>
      </c>
      <c r="G14" s="388">
        <f>D14*$G$12</f>
        <v>0</v>
      </c>
    </row>
    <row r="15" spans="1:7" ht="15">
      <c r="A15" s="616" t="s">
        <v>243</v>
      </c>
      <c r="B15" s="382"/>
      <c r="C15" s="366">
        <f>('Salaries - Year 1'!C15)*(1+$B$5)</f>
        <v>0</v>
      </c>
      <c r="D15" s="376">
        <f aca="true" t="shared" si="0" ref="D15:D27">B15*C15</f>
        <v>0</v>
      </c>
      <c r="E15" s="388">
        <f aca="true" t="shared" si="1" ref="E15:E27">D15*$E$12</f>
        <v>0</v>
      </c>
      <c r="F15" s="389">
        <f aca="true" t="shared" si="2" ref="F15:F27">D15*$F$12</f>
        <v>0</v>
      </c>
      <c r="G15" s="388">
        <f aca="true" t="shared" si="3" ref="G15:G27">D15*$G$12</f>
        <v>0</v>
      </c>
    </row>
    <row r="16" spans="1:7" ht="15">
      <c r="A16" s="361" t="s">
        <v>22</v>
      </c>
      <c r="B16" s="382"/>
      <c r="C16" s="366">
        <f>('Salaries - Year 1'!C16)*(1+$B$5)</f>
        <v>0</v>
      </c>
      <c r="D16" s="376">
        <f t="shared" si="0"/>
        <v>0</v>
      </c>
      <c r="E16" s="388">
        <f t="shared" si="1"/>
        <v>0</v>
      </c>
      <c r="F16" s="389">
        <f t="shared" si="2"/>
        <v>0</v>
      </c>
      <c r="G16" s="388">
        <f t="shared" si="3"/>
        <v>0</v>
      </c>
    </row>
    <row r="17" spans="1:7" ht="15">
      <c r="A17" s="361" t="s">
        <v>23</v>
      </c>
      <c r="B17" s="382"/>
      <c r="C17" s="366">
        <f>('Salaries - Year 1'!C17)*(1+$B$5)</f>
        <v>0</v>
      </c>
      <c r="D17" s="376">
        <f t="shared" si="0"/>
        <v>0</v>
      </c>
      <c r="E17" s="388">
        <f t="shared" si="1"/>
        <v>0</v>
      </c>
      <c r="F17" s="389">
        <f t="shared" si="2"/>
        <v>0</v>
      </c>
      <c r="G17" s="388">
        <f t="shared" si="3"/>
        <v>0</v>
      </c>
    </row>
    <row r="18" spans="1:7" ht="15">
      <c r="A18" s="361" t="s">
        <v>47</v>
      </c>
      <c r="B18" s="382"/>
      <c r="C18" s="366">
        <f>('Salaries - Year 1'!C18)*(1+$B$5)</f>
        <v>0</v>
      </c>
      <c r="D18" s="376">
        <f t="shared" si="0"/>
        <v>0</v>
      </c>
      <c r="E18" s="388">
        <f t="shared" si="1"/>
        <v>0</v>
      </c>
      <c r="F18" s="389">
        <f t="shared" si="2"/>
        <v>0</v>
      </c>
      <c r="G18" s="388">
        <f t="shared" si="3"/>
        <v>0</v>
      </c>
    </row>
    <row r="19" spans="1:7" ht="15">
      <c r="A19" s="361"/>
      <c r="B19" s="382"/>
      <c r="C19" s="366">
        <f>('Salaries - Year 1'!C19)*(1+$B$5)</f>
        <v>0</v>
      </c>
      <c r="D19" s="376">
        <f t="shared" si="0"/>
        <v>0</v>
      </c>
      <c r="E19" s="388">
        <f t="shared" si="1"/>
        <v>0</v>
      </c>
      <c r="F19" s="389">
        <f t="shared" si="2"/>
        <v>0</v>
      </c>
      <c r="G19" s="388">
        <f t="shared" si="3"/>
        <v>0</v>
      </c>
    </row>
    <row r="20" spans="1:7" ht="15">
      <c r="A20" s="361"/>
      <c r="B20" s="382"/>
      <c r="C20" s="366">
        <f>('Salaries - Year 1'!C20)*(1+$B$5)</f>
        <v>0</v>
      </c>
      <c r="D20" s="376">
        <f t="shared" si="0"/>
        <v>0</v>
      </c>
      <c r="E20" s="388">
        <f t="shared" si="1"/>
        <v>0</v>
      </c>
      <c r="F20" s="389">
        <f t="shared" si="2"/>
        <v>0</v>
      </c>
      <c r="G20" s="388">
        <f t="shared" si="3"/>
        <v>0</v>
      </c>
    </row>
    <row r="21" spans="1:7" ht="15">
      <c r="A21" s="361"/>
      <c r="B21" s="382"/>
      <c r="C21" s="366">
        <f>('Salaries - Year 1'!C21)*(1+$B$5)</f>
        <v>0</v>
      </c>
      <c r="D21" s="376">
        <f t="shared" si="0"/>
        <v>0</v>
      </c>
      <c r="E21" s="388">
        <f t="shared" si="1"/>
        <v>0</v>
      </c>
      <c r="F21" s="389">
        <f t="shared" si="2"/>
        <v>0</v>
      </c>
      <c r="G21" s="388">
        <f t="shared" si="3"/>
        <v>0</v>
      </c>
    </row>
    <row r="22" spans="1:7" ht="15">
      <c r="A22" s="361"/>
      <c r="B22" s="382"/>
      <c r="C22" s="366">
        <f>('Salaries - Year 1'!C22)*(1+$B$5)</f>
        <v>0</v>
      </c>
      <c r="D22" s="376">
        <f t="shared" si="0"/>
        <v>0</v>
      </c>
      <c r="E22" s="388">
        <f t="shared" si="1"/>
        <v>0</v>
      </c>
      <c r="F22" s="389">
        <f t="shared" si="2"/>
        <v>0</v>
      </c>
      <c r="G22" s="388">
        <f t="shared" si="3"/>
        <v>0</v>
      </c>
    </row>
    <row r="23" spans="1:7" ht="15">
      <c r="A23" s="361"/>
      <c r="B23" s="382"/>
      <c r="C23" s="366">
        <f>('Salaries - Year 1'!C23)*(1+$B$5)</f>
        <v>0</v>
      </c>
      <c r="D23" s="376">
        <f t="shared" si="0"/>
        <v>0</v>
      </c>
      <c r="E23" s="388">
        <f t="shared" si="1"/>
        <v>0</v>
      </c>
      <c r="F23" s="389">
        <f t="shared" si="2"/>
        <v>0</v>
      </c>
      <c r="G23" s="388">
        <f t="shared" si="3"/>
        <v>0</v>
      </c>
    </row>
    <row r="24" spans="1:7" ht="15">
      <c r="A24" s="361"/>
      <c r="B24" s="382"/>
      <c r="C24" s="366">
        <f>('Salaries - Year 1'!C24)*(1+$B$5)</f>
        <v>0</v>
      </c>
      <c r="D24" s="376">
        <f t="shared" si="0"/>
        <v>0</v>
      </c>
      <c r="E24" s="388">
        <f t="shared" si="1"/>
        <v>0</v>
      </c>
      <c r="F24" s="389">
        <f t="shared" si="2"/>
        <v>0</v>
      </c>
      <c r="G24" s="388">
        <f t="shared" si="3"/>
        <v>0</v>
      </c>
    </row>
    <row r="25" spans="1:7" ht="15">
      <c r="A25" s="361"/>
      <c r="B25" s="382"/>
      <c r="C25" s="366">
        <f>('Salaries - Year 1'!C25)*(1+$B$5)</f>
        <v>0</v>
      </c>
      <c r="D25" s="376">
        <f t="shared" si="0"/>
        <v>0</v>
      </c>
      <c r="E25" s="388">
        <f t="shared" si="1"/>
        <v>0</v>
      </c>
      <c r="F25" s="389">
        <f t="shared" si="2"/>
        <v>0</v>
      </c>
      <c r="G25" s="388">
        <f t="shared" si="3"/>
        <v>0</v>
      </c>
    </row>
    <row r="26" spans="1:7" ht="15">
      <c r="A26" s="361"/>
      <c r="B26" s="382"/>
      <c r="C26" s="366">
        <f>('Salaries - Year 1'!C26)*(1+$B$5)</f>
        <v>0</v>
      </c>
      <c r="D26" s="376">
        <f t="shared" si="0"/>
        <v>0</v>
      </c>
      <c r="E26" s="388">
        <f t="shared" si="1"/>
        <v>0</v>
      </c>
      <c r="F26" s="389">
        <f t="shared" si="2"/>
        <v>0</v>
      </c>
      <c r="G26" s="388">
        <f t="shared" si="3"/>
        <v>0</v>
      </c>
    </row>
    <row r="27" spans="1:7" ht="15.75" thickBot="1">
      <c r="A27" s="370"/>
      <c r="B27" s="382"/>
      <c r="C27" s="366">
        <f>('Salaries - Year 1'!C27)*(1+$B$5)</f>
        <v>0</v>
      </c>
      <c r="D27" s="376">
        <f t="shared" si="0"/>
        <v>0</v>
      </c>
      <c r="E27" s="388">
        <f t="shared" si="1"/>
        <v>0</v>
      </c>
      <c r="F27" s="390">
        <f t="shared" si="2"/>
        <v>0</v>
      </c>
      <c r="G27" s="388">
        <f t="shared" si="3"/>
        <v>0</v>
      </c>
    </row>
    <row r="28" spans="1:7" ht="28.5" customHeight="1" thickBot="1">
      <c r="A28" s="391" t="s">
        <v>252</v>
      </c>
      <c r="B28" s="392">
        <f>SUM(B13:B27)</f>
        <v>0</v>
      </c>
      <c r="C28" s="379"/>
      <c r="D28" s="380">
        <f>SUM(D13:D27)</f>
        <v>0</v>
      </c>
      <c r="E28" s="380">
        <f>SUM(E13:E27)</f>
        <v>0</v>
      </c>
      <c r="F28" s="380">
        <f>SUM(F13:F27)</f>
        <v>0</v>
      </c>
      <c r="G28" s="380">
        <f>SUM(G13:G27)</f>
        <v>0</v>
      </c>
    </row>
    <row r="29" spans="1:7" ht="12.75">
      <c r="A29" s="635"/>
      <c r="B29" s="635"/>
      <c r="C29" s="635"/>
      <c r="D29" s="447"/>
      <c r="E29" s="405"/>
      <c r="F29" s="405"/>
      <c r="G29" s="405"/>
    </row>
    <row r="30" spans="1:7" ht="13.5" thickBot="1">
      <c r="A30" s="446"/>
      <c r="B30" s="446"/>
      <c r="C30" s="446"/>
      <c r="D30" s="447"/>
      <c r="E30" s="405"/>
      <c r="F30" s="405"/>
      <c r="G30" s="405"/>
    </row>
    <row r="31" spans="1:7" ht="15" thickBot="1">
      <c r="A31" s="629" t="s">
        <v>340</v>
      </c>
      <c r="B31" s="630"/>
      <c r="C31" s="630"/>
      <c r="D31" s="631"/>
      <c r="E31" s="405"/>
      <c r="F31" s="405"/>
      <c r="G31" s="405"/>
    </row>
    <row r="32" spans="1:7" ht="60.75" thickBot="1">
      <c r="A32" s="632" t="s">
        <v>253</v>
      </c>
      <c r="B32" s="633"/>
      <c r="C32" s="633"/>
      <c r="D32" s="634"/>
      <c r="E32" s="363" t="s">
        <v>254</v>
      </c>
      <c r="F32" s="363" t="s">
        <v>251</v>
      </c>
      <c r="G32" s="405"/>
    </row>
    <row r="33" spans="1:7" ht="16.5" thickBot="1">
      <c r="A33" s="626"/>
      <c r="B33" s="627"/>
      <c r="C33" s="627"/>
      <c r="D33" s="628"/>
      <c r="E33" s="387">
        <v>0.062</v>
      </c>
      <c r="F33" s="387">
        <v>0.0145</v>
      </c>
      <c r="G33" s="405"/>
    </row>
    <row r="34" spans="1:7" ht="15">
      <c r="A34" s="616" t="s">
        <v>33</v>
      </c>
      <c r="B34" s="381"/>
      <c r="C34" s="366">
        <f>('Salaries - Year 1'!C34)*(1+$B$5)</f>
        <v>0</v>
      </c>
      <c r="D34" s="376">
        <f>B34*C34</f>
        <v>0</v>
      </c>
      <c r="E34" s="388">
        <f>D34*$E$33</f>
        <v>0</v>
      </c>
      <c r="F34" s="388">
        <f>D34*$F$33</f>
        <v>0</v>
      </c>
      <c r="G34" s="405"/>
    </row>
    <row r="35" spans="1:7" ht="15">
      <c r="A35" s="616" t="s">
        <v>243</v>
      </c>
      <c r="B35" s="382"/>
      <c r="C35" s="366">
        <f>('Salaries - Year 1'!C36)*(1+$B$5)</f>
        <v>0</v>
      </c>
      <c r="D35" s="376">
        <f aca="true" t="shared" si="4" ref="D35:D56">B35*C35</f>
        <v>0</v>
      </c>
      <c r="E35" s="393">
        <f aca="true" t="shared" si="5" ref="E35:E56">D35*$E$33</f>
        <v>0</v>
      </c>
      <c r="F35" s="393">
        <f aca="true" t="shared" si="6" ref="F35:F56">D35*$F$33</f>
        <v>0</v>
      </c>
      <c r="G35" s="405"/>
    </row>
    <row r="36" spans="1:7" ht="15">
      <c r="A36" s="616" t="s">
        <v>244</v>
      </c>
      <c r="B36" s="382"/>
      <c r="C36" s="366">
        <f>('Salaries - Year 1'!C37)*(1+$B$5)</f>
        <v>0</v>
      </c>
      <c r="D36" s="376">
        <f t="shared" si="4"/>
        <v>0</v>
      </c>
      <c r="E36" s="393">
        <f t="shared" si="5"/>
        <v>0</v>
      </c>
      <c r="F36" s="393">
        <f t="shared" si="6"/>
        <v>0</v>
      </c>
      <c r="G36" s="405"/>
    </row>
    <row r="37" spans="1:7" ht="15">
      <c r="A37" s="616" t="s">
        <v>34</v>
      </c>
      <c r="B37" s="382"/>
      <c r="C37" s="366">
        <f>('Salaries - Year 1'!C38)*(1+$B$5)</f>
        <v>0</v>
      </c>
      <c r="D37" s="376">
        <f t="shared" si="4"/>
        <v>0</v>
      </c>
      <c r="E37" s="393">
        <f t="shared" si="5"/>
        <v>0</v>
      </c>
      <c r="F37" s="393">
        <f t="shared" si="6"/>
        <v>0</v>
      </c>
      <c r="G37" s="405"/>
    </row>
    <row r="38" spans="1:7" ht="15">
      <c r="A38" s="361" t="s">
        <v>24</v>
      </c>
      <c r="B38" s="382"/>
      <c r="C38" s="366">
        <f>('Salaries - Year 1'!C39)*(1+$B$5)</f>
        <v>0</v>
      </c>
      <c r="D38" s="376">
        <f t="shared" si="4"/>
        <v>0</v>
      </c>
      <c r="E38" s="393">
        <f t="shared" si="5"/>
        <v>0</v>
      </c>
      <c r="F38" s="393">
        <f t="shared" si="6"/>
        <v>0</v>
      </c>
      <c r="G38" s="405"/>
    </row>
    <row r="39" spans="1:7" ht="15">
      <c r="A39" s="361" t="s">
        <v>255</v>
      </c>
      <c r="B39" s="382"/>
      <c r="C39" s="366">
        <f>('Salaries - Year 1'!C40)*(1+$B$5)</f>
        <v>0</v>
      </c>
      <c r="D39" s="376">
        <f t="shared" si="4"/>
        <v>0</v>
      </c>
      <c r="E39" s="393">
        <f t="shared" si="5"/>
        <v>0</v>
      </c>
      <c r="F39" s="393">
        <f t="shared" si="6"/>
        <v>0</v>
      </c>
      <c r="G39" s="405"/>
    </row>
    <row r="40" spans="1:7" ht="15">
      <c r="A40" s="361" t="s">
        <v>256</v>
      </c>
      <c r="B40" s="382"/>
      <c r="C40" s="366">
        <f>('Salaries - Year 1'!C41)*(1+$B$5)</f>
        <v>0</v>
      </c>
      <c r="D40" s="376">
        <f t="shared" si="4"/>
        <v>0</v>
      </c>
      <c r="E40" s="393">
        <f t="shared" si="5"/>
        <v>0</v>
      </c>
      <c r="F40" s="393">
        <f t="shared" si="6"/>
        <v>0</v>
      </c>
      <c r="G40" s="405"/>
    </row>
    <row r="41" spans="1:7" ht="15">
      <c r="A41" s="361"/>
      <c r="B41" s="382"/>
      <c r="C41" s="366">
        <f>('Salaries - Year 1'!C42)*(1+$B$5)</f>
        <v>0</v>
      </c>
      <c r="D41" s="376">
        <f t="shared" si="4"/>
        <v>0</v>
      </c>
      <c r="E41" s="393">
        <f t="shared" si="5"/>
        <v>0</v>
      </c>
      <c r="F41" s="393">
        <f t="shared" si="6"/>
        <v>0</v>
      </c>
      <c r="G41" s="405"/>
    </row>
    <row r="42" spans="1:7" ht="15">
      <c r="A42" s="361"/>
      <c r="B42" s="382"/>
      <c r="C42" s="366">
        <f>('Salaries - Year 1'!C43)*(1+$B$5)</f>
        <v>0</v>
      </c>
      <c r="D42" s="376">
        <f t="shared" si="4"/>
        <v>0</v>
      </c>
      <c r="E42" s="393">
        <f t="shared" si="5"/>
        <v>0</v>
      </c>
      <c r="F42" s="393">
        <f t="shared" si="6"/>
        <v>0</v>
      </c>
      <c r="G42" s="405"/>
    </row>
    <row r="43" spans="1:7" ht="15">
      <c r="A43" s="361"/>
      <c r="B43" s="382"/>
      <c r="C43" s="366">
        <f>('Salaries - Year 1'!C44)*(1+$B$5)</f>
        <v>0</v>
      </c>
      <c r="D43" s="376">
        <f t="shared" si="4"/>
        <v>0</v>
      </c>
      <c r="E43" s="393">
        <f t="shared" si="5"/>
        <v>0</v>
      </c>
      <c r="F43" s="393">
        <f t="shared" si="6"/>
        <v>0</v>
      </c>
      <c r="G43" s="405"/>
    </row>
    <row r="44" spans="1:7" ht="15">
      <c r="A44" s="361"/>
      <c r="B44" s="382"/>
      <c r="C44" s="366">
        <f>('Salaries - Year 1'!C45)*(1+$B$5)</f>
        <v>0</v>
      </c>
      <c r="D44" s="376">
        <f t="shared" si="4"/>
        <v>0</v>
      </c>
      <c r="E44" s="393">
        <f t="shared" si="5"/>
        <v>0</v>
      </c>
      <c r="F44" s="393">
        <f t="shared" si="6"/>
        <v>0</v>
      </c>
      <c r="G44" s="405"/>
    </row>
    <row r="45" spans="1:7" ht="15">
      <c r="A45" s="361"/>
      <c r="B45" s="382"/>
      <c r="C45" s="366">
        <f>('Salaries - Year 1'!C46)*(1+$B$5)</f>
        <v>0</v>
      </c>
      <c r="D45" s="376">
        <f t="shared" si="4"/>
        <v>0</v>
      </c>
      <c r="E45" s="393">
        <f t="shared" si="5"/>
        <v>0</v>
      </c>
      <c r="F45" s="393">
        <f t="shared" si="6"/>
        <v>0</v>
      </c>
      <c r="G45" s="405"/>
    </row>
    <row r="46" spans="1:7" ht="15">
      <c r="A46" s="362"/>
      <c r="B46" s="382"/>
      <c r="C46" s="366">
        <f>('Salaries - Year 1'!C47)*(1+$B$5)</f>
        <v>0</v>
      </c>
      <c r="D46" s="376">
        <f t="shared" si="4"/>
        <v>0</v>
      </c>
      <c r="E46" s="393">
        <f t="shared" si="5"/>
        <v>0</v>
      </c>
      <c r="F46" s="393">
        <f t="shared" si="6"/>
        <v>0</v>
      </c>
      <c r="G46" s="405"/>
    </row>
    <row r="47" spans="1:7" ht="15">
      <c r="A47" s="362"/>
      <c r="B47" s="382"/>
      <c r="C47" s="366">
        <f>('Salaries - Year 1'!C48)*(1+$B$5)</f>
        <v>0</v>
      </c>
      <c r="D47" s="376">
        <f t="shared" si="4"/>
        <v>0</v>
      </c>
      <c r="E47" s="393">
        <f t="shared" si="5"/>
        <v>0</v>
      </c>
      <c r="F47" s="393">
        <f t="shared" si="6"/>
        <v>0</v>
      </c>
      <c r="G47" s="405"/>
    </row>
    <row r="48" spans="1:7" ht="15">
      <c r="A48" s="362"/>
      <c r="B48" s="383"/>
      <c r="C48" s="366">
        <f>('Salaries - Year 1'!C49)*(1+$B$5)</f>
        <v>0</v>
      </c>
      <c r="D48" s="376">
        <f t="shared" si="4"/>
        <v>0</v>
      </c>
      <c r="E48" s="393">
        <f t="shared" si="5"/>
        <v>0</v>
      </c>
      <c r="F48" s="393">
        <f t="shared" si="6"/>
        <v>0</v>
      </c>
      <c r="G48" s="405"/>
    </row>
    <row r="49" spans="1:7" ht="15">
      <c r="A49" s="362"/>
      <c r="B49" s="383"/>
      <c r="C49" s="366">
        <f>('Salaries - Year 1'!C50)*(1+$B$5)</f>
        <v>0</v>
      </c>
      <c r="D49" s="376">
        <f t="shared" si="4"/>
        <v>0</v>
      </c>
      <c r="E49" s="393">
        <f t="shared" si="5"/>
        <v>0</v>
      </c>
      <c r="F49" s="393">
        <f t="shared" si="6"/>
        <v>0</v>
      </c>
      <c r="G49" s="405"/>
    </row>
    <row r="50" spans="1:7" ht="15">
      <c r="A50" s="362"/>
      <c r="B50" s="383"/>
      <c r="C50" s="366">
        <f>('Salaries - Year 1'!C51)*(1+$B$5)</f>
        <v>0</v>
      </c>
      <c r="D50" s="376">
        <f t="shared" si="4"/>
        <v>0</v>
      </c>
      <c r="E50" s="393">
        <f t="shared" si="5"/>
        <v>0</v>
      </c>
      <c r="F50" s="393">
        <f t="shared" si="6"/>
        <v>0</v>
      </c>
      <c r="G50" s="405"/>
    </row>
    <row r="51" spans="1:7" ht="15">
      <c r="A51" s="362"/>
      <c r="B51" s="383"/>
      <c r="C51" s="366">
        <f>('Salaries - Year 1'!C52)*(1+$B$5)</f>
        <v>0</v>
      </c>
      <c r="D51" s="376">
        <f t="shared" si="4"/>
        <v>0</v>
      </c>
      <c r="E51" s="393">
        <f t="shared" si="5"/>
        <v>0</v>
      </c>
      <c r="F51" s="393">
        <f t="shared" si="6"/>
        <v>0</v>
      </c>
      <c r="G51" s="405"/>
    </row>
    <row r="52" spans="1:7" ht="15">
      <c r="A52" s="362"/>
      <c r="B52" s="383"/>
      <c r="C52" s="366">
        <f>('Salaries - Year 1'!C53)*(1+$B$5)</f>
        <v>0</v>
      </c>
      <c r="D52" s="376">
        <f t="shared" si="4"/>
        <v>0</v>
      </c>
      <c r="E52" s="393">
        <f t="shared" si="5"/>
        <v>0</v>
      </c>
      <c r="F52" s="393">
        <f t="shared" si="6"/>
        <v>0</v>
      </c>
      <c r="G52" s="405"/>
    </row>
    <row r="53" spans="1:7" ht="15">
      <c r="A53" s="362"/>
      <c r="B53" s="383"/>
      <c r="C53" s="366">
        <f>('Salaries - Year 1'!C54)*(1+$B$5)</f>
        <v>0</v>
      </c>
      <c r="D53" s="376">
        <f t="shared" si="4"/>
        <v>0</v>
      </c>
      <c r="E53" s="393">
        <f t="shared" si="5"/>
        <v>0</v>
      </c>
      <c r="F53" s="393">
        <f t="shared" si="6"/>
        <v>0</v>
      </c>
      <c r="G53" s="405"/>
    </row>
    <row r="54" spans="1:7" ht="15">
      <c r="A54" s="362"/>
      <c r="B54" s="383"/>
      <c r="C54" s="366">
        <f>('Salaries - Year 1'!C55)*(1+$B$5)</f>
        <v>0</v>
      </c>
      <c r="D54" s="376">
        <f t="shared" si="4"/>
        <v>0</v>
      </c>
      <c r="E54" s="393">
        <f t="shared" si="5"/>
        <v>0</v>
      </c>
      <c r="F54" s="393">
        <f t="shared" si="6"/>
        <v>0</v>
      </c>
      <c r="G54" s="405"/>
    </row>
    <row r="55" spans="1:7" ht="15">
      <c r="A55" s="364"/>
      <c r="B55" s="383"/>
      <c r="C55" s="366">
        <f>('Salaries - Year 1'!C56)*(1+$B$5)</f>
        <v>0</v>
      </c>
      <c r="D55" s="376">
        <f>B55*C55</f>
        <v>0</v>
      </c>
      <c r="E55" s="393">
        <f>D55*$E$33</f>
        <v>0</v>
      </c>
      <c r="F55" s="393">
        <f>D55*$F$33</f>
        <v>0</v>
      </c>
      <c r="G55" s="405"/>
    </row>
    <row r="56" spans="1:7" ht="15.75" thickBot="1">
      <c r="A56" s="364"/>
      <c r="B56" s="383"/>
      <c r="C56" s="366">
        <f>('Salaries - Year 1'!C56)*(1+$B$5)</f>
        <v>0</v>
      </c>
      <c r="D56" s="376">
        <f t="shared" si="4"/>
        <v>0</v>
      </c>
      <c r="E56" s="393">
        <f t="shared" si="5"/>
        <v>0</v>
      </c>
      <c r="F56" s="393">
        <f t="shared" si="6"/>
        <v>0</v>
      </c>
      <c r="G56" s="405"/>
    </row>
    <row r="57" spans="1:7" ht="15.75" thickBot="1">
      <c r="A57" s="391" t="s">
        <v>252</v>
      </c>
      <c r="B57" s="394">
        <f>SUM(B34:B56)</f>
        <v>0</v>
      </c>
      <c r="C57" s="395"/>
      <c r="D57" s="380">
        <f>SUM(D34:D56)</f>
        <v>0</v>
      </c>
      <c r="E57" s="380">
        <f>SUM(E34:E56)</f>
        <v>0</v>
      </c>
      <c r="F57" s="380">
        <f>SUM(F34:F56)</f>
        <v>0</v>
      </c>
      <c r="G57" s="405"/>
    </row>
    <row r="58" spans="1:7" ht="13.5" thickBot="1">
      <c r="A58" s="405"/>
      <c r="B58" s="405"/>
      <c r="C58" s="405"/>
      <c r="D58" s="405"/>
      <c r="E58" s="405"/>
      <c r="F58" s="405"/>
      <c r="G58" s="405"/>
    </row>
    <row r="59" spans="1:7" ht="15.75" thickBot="1">
      <c r="A59" s="396" t="s">
        <v>6</v>
      </c>
      <c r="B59" s="397" t="s">
        <v>49</v>
      </c>
      <c r="C59" s="405"/>
      <c r="D59" s="405"/>
      <c r="E59" s="405"/>
      <c r="F59" s="405"/>
      <c r="G59" s="405"/>
    </row>
    <row r="60" spans="1:7" ht="15.75" thickBot="1">
      <c r="A60" s="398" t="s">
        <v>257</v>
      </c>
      <c r="B60" s="380">
        <f>D28</f>
        <v>0</v>
      </c>
      <c r="C60" s="405"/>
      <c r="D60" s="405"/>
      <c r="E60" s="405"/>
      <c r="F60" s="405"/>
      <c r="G60" s="405"/>
    </row>
    <row r="61" spans="1:7" ht="15.75" thickBot="1">
      <c r="A61" s="399" t="s">
        <v>258</v>
      </c>
      <c r="B61" s="380">
        <f>D57</f>
        <v>0</v>
      </c>
      <c r="C61" s="405"/>
      <c r="D61" s="405"/>
      <c r="E61" s="405"/>
      <c r="F61" s="405"/>
      <c r="G61" s="405"/>
    </row>
    <row r="62" spans="1:7" ht="15.75" thickBot="1">
      <c r="A62" s="400" t="s">
        <v>259</v>
      </c>
      <c r="B62" s="380">
        <f>SUM(B60:B61)</f>
        <v>0</v>
      </c>
      <c r="C62" s="405"/>
      <c r="D62" s="405"/>
      <c r="E62" s="405"/>
      <c r="F62" s="405"/>
      <c r="G62" s="405"/>
    </row>
    <row r="63" spans="1:7" ht="12.75">
      <c r="A63" s="405"/>
      <c r="B63" s="405"/>
      <c r="C63" s="405"/>
      <c r="D63" s="405"/>
      <c r="E63" s="405"/>
      <c r="F63" s="405"/>
      <c r="G63" s="405"/>
    </row>
    <row r="64" spans="1:7" ht="13.5" thickBot="1">
      <c r="A64" s="405"/>
      <c r="B64" s="405"/>
      <c r="C64" s="405"/>
      <c r="D64" s="405"/>
      <c r="E64" s="405"/>
      <c r="F64" s="405"/>
      <c r="G64" s="405"/>
    </row>
    <row r="65" spans="1:2" ht="15.75" thickBot="1">
      <c r="A65" s="396" t="s">
        <v>260</v>
      </c>
      <c r="B65" s="397" t="s">
        <v>49</v>
      </c>
    </row>
    <row r="66" spans="1:2" ht="15.75" thickBot="1">
      <c r="A66" s="398" t="s">
        <v>257</v>
      </c>
      <c r="B66" s="380">
        <f>G28</f>
        <v>0</v>
      </c>
    </row>
    <row r="67" spans="1:2" ht="15.75" thickBot="1">
      <c r="A67" s="399" t="s">
        <v>258</v>
      </c>
      <c r="B67" s="380">
        <f>F57</f>
        <v>0</v>
      </c>
    </row>
    <row r="68" spans="1:2" ht="15.75" thickBot="1">
      <c r="A68" s="400" t="s">
        <v>261</v>
      </c>
      <c r="B68" s="380">
        <f>SUM(B66:B67)</f>
        <v>0</v>
      </c>
    </row>
    <row r="70" ht="13.5" thickBot="1"/>
    <row r="71" spans="1:2" ht="15.75" thickBot="1">
      <c r="A71" s="396" t="s">
        <v>25</v>
      </c>
      <c r="B71" s="397" t="s">
        <v>49</v>
      </c>
    </row>
    <row r="72" spans="1:2" ht="15.75" thickBot="1">
      <c r="A72" s="398" t="s">
        <v>262</v>
      </c>
      <c r="B72" s="401">
        <f>B28</f>
        <v>0</v>
      </c>
    </row>
    <row r="73" spans="1:2" ht="15.75" thickBot="1">
      <c r="A73" s="398" t="s">
        <v>263</v>
      </c>
      <c r="B73" s="401">
        <f>B57</f>
        <v>0</v>
      </c>
    </row>
    <row r="74" spans="1:2" ht="15.75" thickBot="1">
      <c r="A74" s="400" t="s">
        <v>264</v>
      </c>
      <c r="B74" s="40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8:A56 A16:A26"/>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codeName="Sheet5"/>
  <dimension ref="A1:G74"/>
  <sheetViews>
    <sheetView zoomScale="75" zoomScaleNormal="75" zoomScalePageLayoutView="0" workbookViewId="0" topLeftCell="A1">
      <selection activeCell="B5" sqref="B5"/>
      <selection activeCell="A48" sqref="A48"/>
      <selection activeCell="A1" sqref="A1"/>
    </sheetView>
  </sheetViews>
  <sheetFormatPr defaultColWidth="8.8515625" defaultRowHeight="12.75"/>
  <cols>
    <col min="1" max="1" width="60.57421875" style="215" customWidth="1"/>
    <col min="2" max="2" width="13.00390625" style="215" customWidth="1"/>
    <col min="3" max="3" width="11.57421875" style="215" customWidth="1"/>
    <col min="4" max="4" width="15.57421875" style="215" customWidth="1"/>
    <col min="5" max="5" width="16.8515625" style="215" customWidth="1"/>
    <col min="6" max="6" width="17.421875" style="215" customWidth="1"/>
    <col min="7" max="7" width="14.421875" style="215" customWidth="1"/>
    <col min="8" max="16384" width="8.8515625" style="215" customWidth="1"/>
  </cols>
  <sheetData>
    <row r="1" ht="13.5" thickBot="1">
      <c r="A1" s="433">
        <f>'Budget with Assumptions'!A2</f>
        <v>0</v>
      </c>
    </row>
    <row r="4" ht="13.5" thickBot="1"/>
    <row r="5" spans="1:2" ht="77.25" thickBot="1">
      <c r="A5" s="404" t="s">
        <v>265</v>
      </c>
      <c r="B5" s="403"/>
    </row>
    <row r="8" ht="13.5" thickBot="1"/>
    <row r="9" spans="1:7" ht="15" thickBot="1">
      <c r="A9" s="629" t="s">
        <v>341</v>
      </c>
      <c r="B9" s="630"/>
      <c r="C9" s="630"/>
      <c r="D9" s="631"/>
      <c r="E9" s="405"/>
      <c r="F9" s="405"/>
      <c r="G9" s="405"/>
    </row>
    <row r="10" spans="1:7" ht="15" thickBot="1">
      <c r="A10" s="632" t="s">
        <v>248</v>
      </c>
      <c r="B10" s="633"/>
      <c r="C10" s="633"/>
      <c r="D10" s="634"/>
      <c r="E10" s="405"/>
      <c r="F10" s="405"/>
      <c r="G10" s="405"/>
    </row>
    <row r="11" spans="1:7" ht="90.75" thickBot="1">
      <c r="A11" s="384" t="s">
        <v>239</v>
      </c>
      <c r="B11" s="384" t="s">
        <v>240</v>
      </c>
      <c r="C11" s="384" t="s">
        <v>241</v>
      </c>
      <c r="D11" s="385" t="s">
        <v>242</v>
      </c>
      <c r="E11" s="363" t="s">
        <v>249</v>
      </c>
      <c r="F11" s="363" t="s">
        <v>250</v>
      </c>
      <c r="G11" s="363" t="s">
        <v>251</v>
      </c>
    </row>
    <row r="12" spans="1:7" ht="16.5" thickBot="1">
      <c r="A12" s="626"/>
      <c r="B12" s="627"/>
      <c r="C12" s="627"/>
      <c r="D12" s="628"/>
      <c r="E12" s="615"/>
      <c r="F12" s="386">
        <v>0.1116</v>
      </c>
      <c r="G12" s="387">
        <v>0.0145</v>
      </c>
    </row>
    <row r="13" spans="1:7" ht="15">
      <c r="A13" s="616" t="s">
        <v>33</v>
      </c>
      <c r="B13" s="381"/>
      <c r="C13" s="366">
        <f>('Salaries - Year 2'!C13)*(1+$B$5)</f>
        <v>0</v>
      </c>
      <c r="D13" s="376">
        <f>B13*C13</f>
        <v>0</v>
      </c>
      <c r="E13" s="388">
        <f>D13*$E$12</f>
        <v>0</v>
      </c>
      <c r="F13" s="389">
        <f>D13*$F$12</f>
        <v>0</v>
      </c>
      <c r="G13" s="388">
        <f>D13*$G$12</f>
        <v>0</v>
      </c>
    </row>
    <row r="14" spans="1:7" ht="15">
      <c r="A14" s="616" t="s">
        <v>334</v>
      </c>
      <c r="B14" s="381"/>
      <c r="C14" s="366">
        <f>('Salaries - Year 2'!C14)*(1+$B$5)</f>
        <v>0</v>
      </c>
      <c r="D14" s="376">
        <f>B14*C14</f>
        <v>0</v>
      </c>
      <c r="E14" s="388">
        <f>D14*$E$12</f>
        <v>0</v>
      </c>
      <c r="F14" s="389">
        <f>D14*$F$12</f>
        <v>0</v>
      </c>
      <c r="G14" s="388">
        <f>D14*$G$12</f>
        <v>0</v>
      </c>
    </row>
    <row r="15" spans="1:7" ht="15">
      <c r="A15" s="616" t="s">
        <v>243</v>
      </c>
      <c r="B15" s="382"/>
      <c r="C15" s="366">
        <f>('Salaries - Year 2'!C15)*(1+$B$5)</f>
        <v>0</v>
      </c>
      <c r="D15" s="376">
        <f aca="true" t="shared" si="0" ref="D15:D27">B15*C15</f>
        <v>0</v>
      </c>
      <c r="E15" s="388">
        <f aca="true" t="shared" si="1" ref="E15:E27">D15*$E$12</f>
        <v>0</v>
      </c>
      <c r="F15" s="389">
        <f aca="true" t="shared" si="2" ref="F15:F27">D15*$F$12</f>
        <v>0</v>
      </c>
      <c r="G15" s="388">
        <f aca="true" t="shared" si="3" ref="G15:G27">D15*$G$12</f>
        <v>0</v>
      </c>
    </row>
    <row r="16" spans="1:7" ht="15">
      <c r="A16" s="361" t="s">
        <v>22</v>
      </c>
      <c r="B16" s="382"/>
      <c r="C16" s="366">
        <f>('Salaries - Year 2'!C16)*(1+$B$5)</f>
        <v>0</v>
      </c>
      <c r="D16" s="376">
        <f t="shared" si="0"/>
        <v>0</v>
      </c>
      <c r="E16" s="388">
        <f t="shared" si="1"/>
        <v>0</v>
      </c>
      <c r="F16" s="389">
        <f t="shared" si="2"/>
        <v>0</v>
      </c>
      <c r="G16" s="388">
        <f t="shared" si="3"/>
        <v>0</v>
      </c>
    </row>
    <row r="17" spans="1:7" ht="15">
      <c r="A17" s="361" t="s">
        <v>23</v>
      </c>
      <c r="B17" s="382"/>
      <c r="C17" s="366">
        <f>('Salaries - Year 2'!C17)*(1+$B$5)</f>
        <v>0</v>
      </c>
      <c r="D17" s="376">
        <f t="shared" si="0"/>
        <v>0</v>
      </c>
      <c r="E17" s="388">
        <f t="shared" si="1"/>
        <v>0</v>
      </c>
      <c r="F17" s="389">
        <f t="shared" si="2"/>
        <v>0</v>
      </c>
      <c r="G17" s="388">
        <f t="shared" si="3"/>
        <v>0</v>
      </c>
    </row>
    <row r="18" spans="1:7" ht="15">
      <c r="A18" s="361" t="s">
        <v>47</v>
      </c>
      <c r="B18" s="382"/>
      <c r="C18" s="366">
        <f>('Salaries - Year 2'!C18)*(1+$B$5)</f>
        <v>0</v>
      </c>
      <c r="D18" s="376">
        <f t="shared" si="0"/>
        <v>0</v>
      </c>
      <c r="E18" s="388">
        <f t="shared" si="1"/>
        <v>0</v>
      </c>
      <c r="F18" s="389">
        <f t="shared" si="2"/>
        <v>0</v>
      </c>
      <c r="G18" s="388">
        <f t="shared" si="3"/>
        <v>0</v>
      </c>
    </row>
    <row r="19" spans="1:7" ht="15">
      <c r="A19" s="361"/>
      <c r="B19" s="382"/>
      <c r="C19" s="366">
        <f>('Salaries - Year 2'!C19)*(1+$B$5)</f>
        <v>0</v>
      </c>
      <c r="D19" s="376">
        <f t="shared" si="0"/>
        <v>0</v>
      </c>
      <c r="E19" s="388">
        <f t="shared" si="1"/>
        <v>0</v>
      </c>
      <c r="F19" s="389">
        <f t="shared" si="2"/>
        <v>0</v>
      </c>
      <c r="G19" s="388">
        <f t="shared" si="3"/>
        <v>0</v>
      </c>
    </row>
    <row r="20" spans="1:7" ht="15">
      <c r="A20" s="361"/>
      <c r="B20" s="382"/>
      <c r="C20" s="366">
        <f>('Salaries - Year 2'!C20)*(1+$B$5)</f>
        <v>0</v>
      </c>
      <c r="D20" s="376">
        <f t="shared" si="0"/>
        <v>0</v>
      </c>
      <c r="E20" s="388">
        <f t="shared" si="1"/>
        <v>0</v>
      </c>
      <c r="F20" s="389">
        <f t="shared" si="2"/>
        <v>0</v>
      </c>
      <c r="G20" s="388">
        <f t="shared" si="3"/>
        <v>0</v>
      </c>
    </row>
    <row r="21" spans="1:7" ht="15">
      <c r="A21" s="361"/>
      <c r="B21" s="382"/>
      <c r="C21" s="366">
        <f>('Salaries - Year 2'!C21)*(1+$B$5)</f>
        <v>0</v>
      </c>
      <c r="D21" s="376">
        <f t="shared" si="0"/>
        <v>0</v>
      </c>
      <c r="E21" s="388">
        <f t="shared" si="1"/>
        <v>0</v>
      </c>
      <c r="F21" s="389">
        <f t="shared" si="2"/>
        <v>0</v>
      </c>
      <c r="G21" s="388">
        <f t="shared" si="3"/>
        <v>0</v>
      </c>
    </row>
    <row r="22" spans="1:7" ht="15">
      <c r="A22" s="361"/>
      <c r="B22" s="382"/>
      <c r="C22" s="366">
        <f>('Salaries - Year 2'!C22)*(1+$B$5)</f>
        <v>0</v>
      </c>
      <c r="D22" s="376">
        <f t="shared" si="0"/>
        <v>0</v>
      </c>
      <c r="E22" s="388">
        <f t="shared" si="1"/>
        <v>0</v>
      </c>
      <c r="F22" s="389">
        <f t="shared" si="2"/>
        <v>0</v>
      </c>
      <c r="G22" s="388">
        <f t="shared" si="3"/>
        <v>0</v>
      </c>
    </row>
    <row r="23" spans="1:7" ht="15">
      <c r="A23" s="361"/>
      <c r="B23" s="382"/>
      <c r="C23" s="366">
        <f>('Salaries - Year 2'!C23)*(1+$B$5)</f>
        <v>0</v>
      </c>
      <c r="D23" s="376">
        <f t="shared" si="0"/>
        <v>0</v>
      </c>
      <c r="E23" s="388">
        <f t="shared" si="1"/>
        <v>0</v>
      </c>
      <c r="F23" s="389">
        <f t="shared" si="2"/>
        <v>0</v>
      </c>
      <c r="G23" s="388">
        <f t="shared" si="3"/>
        <v>0</v>
      </c>
    </row>
    <row r="24" spans="1:7" ht="15">
      <c r="A24" s="361"/>
      <c r="B24" s="382"/>
      <c r="C24" s="366">
        <f>('Salaries - Year 2'!C24)*(1+$B$5)</f>
        <v>0</v>
      </c>
      <c r="D24" s="376">
        <f t="shared" si="0"/>
        <v>0</v>
      </c>
      <c r="E24" s="388">
        <f t="shared" si="1"/>
        <v>0</v>
      </c>
      <c r="F24" s="389">
        <f t="shared" si="2"/>
        <v>0</v>
      </c>
      <c r="G24" s="388">
        <f t="shared" si="3"/>
        <v>0</v>
      </c>
    </row>
    <row r="25" spans="1:7" ht="15">
      <c r="A25" s="361"/>
      <c r="B25" s="382"/>
      <c r="C25" s="366">
        <f>('Salaries - Year 2'!C25)*(1+$B$5)</f>
        <v>0</v>
      </c>
      <c r="D25" s="376">
        <f t="shared" si="0"/>
        <v>0</v>
      </c>
      <c r="E25" s="388">
        <f t="shared" si="1"/>
        <v>0</v>
      </c>
      <c r="F25" s="389">
        <f t="shared" si="2"/>
        <v>0</v>
      </c>
      <c r="G25" s="388">
        <f t="shared" si="3"/>
        <v>0</v>
      </c>
    </row>
    <row r="26" spans="1:7" ht="15">
      <c r="A26" s="361"/>
      <c r="B26" s="382"/>
      <c r="C26" s="366">
        <f>('Salaries - Year 2'!C26)*(1+$B$5)</f>
        <v>0</v>
      </c>
      <c r="D26" s="376">
        <f t="shared" si="0"/>
        <v>0</v>
      </c>
      <c r="E26" s="388">
        <f t="shared" si="1"/>
        <v>0</v>
      </c>
      <c r="F26" s="389">
        <f t="shared" si="2"/>
        <v>0</v>
      </c>
      <c r="G26" s="388">
        <f t="shared" si="3"/>
        <v>0</v>
      </c>
    </row>
    <row r="27" spans="1:7" ht="15.75" thickBot="1">
      <c r="A27" s="370"/>
      <c r="B27" s="382"/>
      <c r="C27" s="366">
        <f>('Salaries - Year 2'!C27)*(1+$B$5)</f>
        <v>0</v>
      </c>
      <c r="D27" s="376">
        <f t="shared" si="0"/>
        <v>0</v>
      </c>
      <c r="E27" s="388">
        <f t="shared" si="1"/>
        <v>0</v>
      </c>
      <c r="F27" s="390">
        <f t="shared" si="2"/>
        <v>0</v>
      </c>
      <c r="G27" s="388">
        <f t="shared" si="3"/>
        <v>0</v>
      </c>
    </row>
    <row r="28" spans="1:7" ht="15.75" thickBot="1">
      <c r="A28" s="391" t="s">
        <v>252</v>
      </c>
      <c r="B28" s="392">
        <f>SUM(B13:B27)</f>
        <v>0</v>
      </c>
      <c r="C28" s="379"/>
      <c r="D28" s="380">
        <f>SUM(D13:D27)</f>
        <v>0</v>
      </c>
      <c r="E28" s="380">
        <f>SUM(E13:E27)</f>
        <v>0</v>
      </c>
      <c r="F28" s="380">
        <f>SUM(F13:F27)</f>
        <v>0</v>
      </c>
      <c r="G28" s="380">
        <f>SUM(G13:G27)</f>
        <v>0</v>
      </c>
    </row>
    <row r="29" spans="1:7" ht="12.75">
      <c r="A29" s="635"/>
      <c r="B29" s="635"/>
      <c r="C29" s="635"/>
      <c r="D29" s="447"/>
      <c r="E29" s="405"/>
      <c r="F29" s="405"/>
      <c r="G29" s="405"/>
    </row>
    <row r="30" spans="1:7" ht="13.5" thickBot="1">
      <c r="A30" s="446"/>
      <c r="B30" s="446"/>
      <c r="C30" s="446"/>
      <c r="D30" s="447"/>
      <c r="E30" s="405"/>
      <c r="F30" s="405"/>
      <c r="G30" s="405"/>
    </row>
    <row r="31" spans="1:7" ht="15" thickBot="1">
      <c r="A31" s="629" t="s">
        <v>342</v>
      </c>
      <c r="B31" s="630"/>
      <c r="C31" s="630"/>
      <c r="D31" s="631"/>
      <c r="E31" s="405"/>
      <c r="F31" s="405"/>
      <c r="G31" s="405"/>
    </row>
    <row r="32" spans="1:7" ht="60.75" thickBot="1">
      <c r="A32" s="632" t="s">
        <v>253</v>
      </c>
      <c r="B32" s="633"/>
      <c r="C32" s="633"/>
      <c r="D32" s="634"/>
      <c r="E32" s="363" t="s">
        <v>254</v>
      </c>
      <c r="F32" s="363" t="s">
        <v>251</v>
      </c>
      <c r="G32" s="405"/>
    </row>
    <row r="33" spans="1:7" ht="16.5" thickBot="1">
      <c r="A33" s="626"/>
      <c r="B33" s="627"/>
      <c r="C33" s="627"/>
      <c r="D33" s="628"/>
      <c r="E33" s="387">
        <v>0.062</v>
      </c>
      <c r="F33" s="387">
        <v>0.0145</v>
      </c>
      <c r="G33" s="405"/>
    </row>
    <row r="34" spans="1:7" ht="15">
      <c r="A34" s="616" t="s">
        <v>33</v>
      </c>
      <c r="B34" s="381"/>
      <c r="C34" s="366">
        <f>('Salaries - Year 2'!C34)*(1+$B$5)</f>
        <v>0</v>
      </c>
      <c r="D34" s="376">
        <f>B34*C34</f>
        <v>0</v>
      </c>
      <c r="E34" s="388">
        <f>D34*$E$33</f>
        <v>0</v>
      </c>
      <c r="F34" s="388">
        <f>D34*$F$33</f>
        <v>0</v>
      </c>
      <c r="G34" s="405"/>
    </row>
    <row r="35" spans="1:7" ht="15">
      <c r="A35" s="616" t="s">
        <v>339</v>
      </c>
      <c r="B35" s="381"/>
      <c r="C35" s="366">
        <f>('Salaries - Year 2'!C35)*(1+$B$5)</f>
        <v>0</v>
      </c>
      <c r="D35" s="376">
        <f>B35*C35</f>
        <v>0</v>
      </c>
      <c r="E35" s="388">
        <f>D35*$E$33</f>
        <v>0</v>
      </c>
      <c r="F35" s="388">
        <f>D35*$F$33</f>
        <v>0</v>
      </c>
      <c r="G35" s="405"/>
    </row>
    <row r="36" spans="1:7" ht="15">
      <c r="A36" s="616" t="s">
        <v>243</v>
      </c>
      <c r="B36" s="382"/>
      <c r="C36" s="366">
        <f>('Salaries - Year 2'!C35)*(1+$B$5)</f>
        <v>0</v>
      </c>
      <c r="D36" s="376">
        <f aca="true" t="shared" si="4" ref="D36:D56">B36*C36</f>
        <v>0</v>
      </c>
      <c r="E36" s="393">
        <f aca="true" t="shared" si="5" ref="E36:E56">D36*$E$33</f>
        <v>0</v>
      </c>
      <c r="F36" s="393">
        <f aca="true" t="shared" si="6" ref="F36:F56">D36*$F$33</f>
        <v>0</v>
      </c>
      <c r="G36" s="405"/>
    </row>
    <row r="37" spans="1:7" ht="15">
      <c r="A37" s="616" t="s">
        <v>244</v>
      </c>
      <c r="B37" s="382"/>
      <c r="C37" s="366">
        <f>('Salaries - Year 2'!C36)*(1+$B$5)</f>
        <v>0</v>
      </c>
      <c r="D37" s="376">
        <f t="shared" si="4"/>
        <v>0</v>
      </c>
      <c r="E37" s="393">
        <f t="shared" si="5"/>
        <v>0</v>
      </c>
      <c r="F37" s="393">
        <f t="shared" si="6"/>
        <v>0</v>
      </c>
      <c r="G37" s="405"/>
    </row>
    <row r="38" spans="1:7" ht="15">
      <c r="A38" s="616" t="s">
        <v>34</v>
      </c>
      <c r="B38" s="382"/>
      <c r="C38" s="366">
        <f>('Salaries - Year 2'!C37)*(1+$B$5)</f>
        <v>0</v>
      </c>
      <c r="D38" s="376">
        <f t="shared" si="4"/>
        <v>0</v>
      </c>
      <c r="E38" s="393">
        <f t="shared" si="5"/>
        <v>0</v>
      </c>
      <c r="F38" s="393">
        <f t="shared" si="6"/>
        <v>0</v>
      </c>
      <c r="G38" s="405"/>
    </row>
    <row r="39" spans="1:7" ht="15">
      <c r="A39" s="361" t="s">
        <v>24</v>
      </c>
      <c r="B39" s="382"/>
      <c r="C39" s="366">
        <f>('Salaries - Year 2'!C38)*(1+$B$5)</f>
        <v>0</v>
      </c>
      <c r="D39" s="376">
        <f t="shared" si="4"/>
        <v>0</v>
      </c>
      <c r="E39" s="393">
        <f t="shared" si="5"/>
        <v>0</v>
      </c>
      <c r="F39" s="393">
        <f t="shared" si="6"/>
        <v>0</v>
      </c>
      <c r="G39" s="405"/>
    </row>
    <row r="40" spans="1:7" ht="15">
      <c r="A40" s="361" t="s">
        <v>255</v>
      </c>
      <c r="B40" s="382"/>
      <c r="C40" s="366">
        <f>('Salaries - Year 2'!C39)*(1+$B$5)</f>
        <v>0</v>
      </c>
      <c r="D40" s="376">
        <f t="shared" si="4"/>
        <v>0</v>
      </c>
      <c r="E40" s="393">
        <f t="shared" si="5"/>
        <v>0</v>
      </c>
      <c r="F40" s="393">
        <f t="shared" si="6"/>
        <v>0</v>
      </c>
      <c r="G40" s="405"/>
    </row>
    <row r="41" spans="1:7" ht="15">
      <c r="A41" s="361" t="s">
        <v>256</v>
      </c>
      <c r="B41" s="382"/>
      <c r="C41" s="366">
        <f>('Salaries - Year 2'!C40)*(1+$B$5)</f>
        <v>0</v>
      </c>
      <c r="D41" s="376">
        <f t="shared" si="4"/>
        <v>0</v>
      </c>
      <c r="E41" s="393">
        <f t="shared" si="5"/>
        <v>0</v>
      </c>
      <c r="F41" s="393">
        <f t="shared" si="6"/>
        <v>0</v>
      </c>
      <c r="G41" s="405"/>
    </row>
    <row r="42" spans="1:7" ht="15">
      <c r="A42" s="361"/>
      <c r="B42" s="382"/>
      <c r="C42" s="366">
        <f>('Salaries - Year 2'!C41)*(1+$B$5)</f>
        <v>0</v>
      </c>
      <c r="D42" s="376">
        <f t="shared" si="4"/>
        <v>0</v>
      </c>
      <c r="E42" s="393">
        <f t="shared" si="5"/>
        <v>0</v>
      </c>
      <c r="F42" s="393">
        <f t="shared" si="6"/>
        <v>0</v>
      </c>
      <c r="G42" s="405"/>
    </row>
    <row r="43" spans="1:7" ht="15">
      <c r="A43" s="361"/>
      <c r="B43" s="382"/>
      <c r="C43" s="366">
        <f>('Salaries - Year 2'!C42)*(1+$B$5)</f>
        <v>0</v>
      </c>
      <c r="D43" s="376">
        <f t="shared" si="4"/>
        <v>0</v>
      </c>
      <c r="E43" s="393">
        <f t="shared" si="5"/>
        <v>0</v>
      </c>
      <c r="F43" s="393">
        <f t="shared" si="6"/>
        <v>0</v>
      </c>
      <c r="G43" s="405"/>
    </row>
    <row r="44" spans="1:7" ht="15">
      <c r="A44" s="361"/>
      <c r="B44" s="382"/>
      <c r="C44" s="366">
        <f>('Salaries - Year 2'!C43)*(1+$B$5)</f>
        <v>0</v>
      </c>
      <c r="D44" s="376">
        <f t="shared" si="4"/>
        <v>0</v>
      </c>
      <c r="E44" s="393">
        <f t="shared" si="5"/>
        <v>0</v>
      </c>
      <c r="F44" s="393">
        <f t="shared" si="6"/>
        <v>0</v>
      </c>
      <c r="G44" s="405"/>
    </row>
    <row r="45" spans="1:7" ht="15">
      <c r="A45" s="361"/>
      <c r="B45" s="382"/>
      <c r="C45" s="366">
        <f>('Salaries - Year 2'!C44)*(1+$B$5)</f>
        <v>0</v>
      </c>
      <c r="D45" s="376">
        <f t="shared" si="4"/>
        <v>0</v>
      </c>
      <c r="E45" s="393">
        <f t="shared" si="5"/>
        <v>0</v>
      </c>
      <c r="F45" s="393">
        <f t="shared" si="6"/>
        <v>0</v>
      </c>
      <c r="G45" s="405"/>
    </row>
    <row r="46" spans="1:7" ht="15">
      <c r="A46" s="361"/>
      <c r="B46" s="382"/>
      <c r="C46" s="366">
        <f>('Salaries - Year 2'!C45)*(1+$B$5)</f>
        <v>0</v>
      </c>
      <c r="D46" s="376">
        <f t="shared" si="4"/>
        <v>0</v>
      </c>
      <c r="E46" s="393">
        <f t="shared" si="5"/>
        <v>0</v>
      </c>
      <c r="F46" s="393">
        <f t="shared" si="6"/>
        <v>0</v>
      </c>
      <c r="G46" s="405"/>
    </row>
    <row r="47" spans="1:7" ht="15">
      <c r="A47" s="362" t="s">
        <v>398</v>
      </c>
      <c r="B47" s="382"/>
      <c r="C47" s="366">
        <f>('Salaries - Year 2'!C46)*(1+$B$5)</f>
        <v>0</v>
      </c>
      <c r="D47" s="376">
        <f t="shared" si="4"/>
        <v>0</v>
      </c>
      <c r="E47" s="393">
        <f t="shared" si="5"/>
        <v>0</v>
      </c>
      <c r="F47" s="393">
        <f t="shared" si="6"/>
        <v>0</v>
      </c>
      <c r="G47" s="405"/>
    </row>
    <row r="48" spans="1:7" ht="15">
      <c r="A48" s="362"/>
      <c r="B48" s="382"/>
      <c r="C48" s="366">
        <f>('Salaries - Year 2'!C47)*(1+$B$5)</f>
        <v>0</v>
      </c>
      <c r="D48" s="376">
        <f t="shared" si="4"/>
        <v>0</v>
      </c>
      <c r="E48" s="393">
        <f t="shared" si="5"/>
        <v>0</v>
      </c>
      <c r="F48" s="393">
        <f t="shared" si="6"/>
        <v>0</v>
      </c>
      <c r="G48" s="405"/>
    </row>
    <row r="49" spans="1:7" ht="15">
      <c r="A49" s="362"/>
      <c r="B49" s="383"/>
      <c r="C49" s="366">
        <f>('Salaries - Year 2'!C48)*(1+$B$5)</f>
        <v>0</v>
      </c>
      <c r="D49" s="376">
        <f t="shared" si="4"/>
        <v>0</v>
      </c>
      <c r="E49" s="393">
        <f t="shared" si="5"/>
        <v>0</v>
      </c>
      <c r="F49" s="393">
        <f t="shared" si="6"/>
        <v>0</v>
      </c>
      <c r="G49" s="405"/>
    </row>
    <row r="50" spans="1:7" ht="15">
      <c r="A50" s="362"/>
      <c r="B50" s="383"/>
      <c r="C50" s="366">
        <f>('Salaries - Year 2'!C49)*(1+$B$5)</f>
        <v>0</v>
      </c>
      <c r="D50" s="376">
        <f t="shared" si="4"/>
        <v>0</v>
      </c>
      <c r="E50" s="393">
        <f t="shared" si="5"/>
        <v>0</v>
      </c>
      <c r="F50" s="393">
        <f t="shared" si="6"/>
        <v>0</v>
      </c>
      <c r="G50" s="405"/>
    </row>
    <row r="51" spans="1:7" ht="15">
      <c r="A51" s="362"/>
      <c r="B51" s="383"/>
      <c r="C51" s="366">
        <f>('Salaries - Year 2'!C50)*(1+$B$5)</f>
        <v>0</v>
      </c>
      <c r="D51" s="376">
        <f t="shared" si="4"/>
        <v>0</v>
      </c>
      <c r="E51" s="393">
        <f t="shared" si="5"/>
        <v>0</v>
      </c>
      <c r="F51" s="393">
        <f t="shared" si="6"/>
        <v>0</v>
      </c>
      <c r="G51" s="405"/>
    </row>
    <row r="52" spans="1:7" ht="15">
      <c r="A52" s="362"/>
      <c r="B52" s="383"/>
      <c r="C52" s="366">
        <f>('Salaries - Year 2'!C51)*(1+$B$5)</f>
        <v>0</v>
      </c>
      <c r="D52" s="376">
        <f t="shared" si="4"/>
        <v>0</v>
      </c>
      <c r="E52" s="393">
        <f t="shared" si="5"/>
        <v>0</v>
      </c>
      <c r="F52" s="393">
        <f t="shared" si="6"/>
        <v>0</v>
      </c>
      <c r="G52" s="405"/>
    </row>
    <row r="53" spans="1:7" ht="15">
      <c r="A53" s="362"/>
      <c r="B53" s="383"/>
      <c r="C53" s="366">
        <f>('Salaries - Year 2'!C52)*(1+$B$5)</f>
        <v>0</v>
      </c>
      <c r="D53" s="376">
        <f t="shared" si="4"/>
        <v>0</v>
      </c>
      <c r="E53" s="393">
        <f t="shared" si="5"/>
        <v>0</v>
      </c>
      <c r="F53" s="393">
        <f t="shared" si="6"/>
        <v>0</v>
      </c>
      <c r="G53" s="405"/>
    </row>
    <row r="54" spans="1:7" ht="15">
      <c r="A54" s="362"/>
      <c r="B54" s="383"/>
      <c r="C54" s="366">
        <f>('Salaries - Year 2'!C53)*(1+$B$5)</f>
        <v>0</v>
      </c>
      <c r="D54" s="376">
        <f t="shared" si="4"/>
        <v>0</v>
      </c>
      <c r="E54" s="393">
        <f t="shared" si="5"/>
        <v>0</v>
      </c>
      <c r="F54" s="393">
        <f t="shared" si="6"/>
        <v>0</v>
      </c>
      <c r="G54" s="405"/>
    </row>
    <row r="55" spans="1:7" ht="15">
      <c r="A55" s="362"/>
      <c r="B55" s="383"/>
      <c r="C55" s="366">
        <f>('Salaries - Year 2'!C54)*(1+$B$5)</f>
        <v>0</v>
      </c>
      <c r="D55" s="376">
        <f t="shared" si="4"/>
        <v>0</v>
      </c>
      <c r="E55" s="393">
        <f t="shared" si="5"/>
        <v>0</v>
      </c>
      <c r="F55" s="393">
        <f t="shared" si="6"/>
        <v>0</v>
      </c>
      <c r="G55" s="405"/>
    </row>
    <row r="56" spans="1:7" ht="15.75" thickBot="1">
      <c r="A56" s="364"/>
      <c r="B56" s="383"/>
      <c r="C56" s="366">
        <f>('Salaries - Year 2'!C56)*(1+$B$5)</f>
        <v>0</v>
      </c>
      <c r="D56" s="376">
        <f t="shared" si="4"/>
        <v>0</v>
      </c>
      <c r="E56" s="393">
        <f t="shared" si="5"/>
        <v>0</v>
      </c>
      <c r="F56" s="393">
        <f t="shared" si="6"/>
        <v>0</v>
      </c>
      <c r="G56" s="405"/>
    </row>
    <row r="57" spans="1:7" ht="15.75" thickBot="1">
      <c r="A57" s="391" t="s">
        <v>252</v>
      </c>
      <c r="B57" s="394">
        <f>SUM(B34:B56)</f>
        <v>0</v>
      </c>
      <c r="C57" s="395"/>
      <c r="D57" s="380">
        <f>SUM(D34:D56)</f>
        <v>0</v>
      </c>
      <c r="E57" s="380">
        <f>SUM(E34:E56)</f>
        <v>0</v>
      </c>
      <c r="F57" s="380">
        <f>SUM(F34:F56)</f>
        <v>0</v>
      </c>
      <c r="G57" s="405"/>
    </row>
    <row r="58" spans="1:7" ht="13.5" thickBot="1">
      <c r="A58" s="405"/>
      <c r="B58" s="405"/>
      <c r="C58" s="405"/>
      <c r="D58" s="405"/>
      <c r="E58" s="405"/>
      <c r="F58" s="405"/>
      <c r="G58" s="405"/>
    </row>
    <row r="59" spans="1:7" ht="15.75" thickBot="1">
      <c r="A59" s="396" t="s">
        <v>6</v>
      </c>
      <c r="B59" s="397" t="s">
        <v>49</v>
      </c>
      <c r="C59" s="405"/>
      <c r="D59" s="405"/>
      <c r="E59" s="405"/>
      <c r="F59" s="405"/>
      <c r="G59" s="405"/>
    </row>
    <row r="60" spans="1:7" ht="15.75" thickBot="1">
      <c r="A60" s="398" t="s">
        <v>257</v>
      </c>
      <c r="B60" s="380">
        <f>D28</f>
        <v>0</v>
      </c>
      <c r="C60" s="405"/>
      <c r="D60" s="405"/>
      <c r="E60" s="405"/>
      <c r="F60" s="405"/>
      <c r="G60" s="405"/>
    </row>
    <row r="61" spans="1:7" ht="15.75" thickBot="1">
      <c r="A61" s="399" t="s">
        <v>258</v>
      </c>
      <c r="B61" s="380">
        <f>D57</f>
        <v>0</v>
      </c>
      <c r="C61" s="405"/>
      <c r="D61" s="405"/>
      <c r="E61" s="405"/>
      <c r="F61" s="405"/>
      <c r="G61" s="405"/>
    </row>
    <row r="62" spans="1:7" ht="15.75" thickBot="1">
      <c r="A62" s="400" t="s">
        <v>259</v>
      </c>
      <c r="B62" s="380">
        <f>SUM(B60:B61)</f>
        <v>0</v>
      </c>
      <c r="C62" s="405"/>
      <c r="D62" s="405"/>
      <c r="E62" s="405"/>
      <c r="F62" s="405"/>
      <c r="G62" s="405"/>
    </row>
    <row r="63" spans="1:7" ht="12.75">
      <c r="A63" s="405"/>
      <c r="B63" s="405"/>
      <c r="C63" s="405"/>
      <c r="D63" s="405"/>
      <c r="E63" s="405"/>
      <c r="F63" s="405"/>
      <c r="G63" s="405"/>
    </row>
    <row r="64" spans="1:7" ht="13.5" thickBot="1">
      <c r="A64" s="405"/>
      <c r="B64" s="405"/>
      <c r="C64" s="405"/>
      <c r="D64" s="405"/>
      <c r="E64" s="405"/>
      <c r="F64" s="405"/>
      <c r="G64" s="405"/>
    </row>
    <row r="65" spans="1:2" ht="15.75" thickBot="1">
      <c r="A65" s="396" t="s">
        <v>260</v>
      </c>
      <c r="B65" s="397" t="s">
        <v>49</v>
      </c>
    </row>
    <row r="66" spans="1:2" ht="15.75" thickBot="1">
      <c r="A66" s="398" t="s">
        <v>257</v>
      </c>
      <c r="B66" s="380">
        <f>G28</f>
        <v>0</v>
      </c>
    </row>
    <row r="67" spans="1:2" ht="15.75" thickBot="1">
      <c r="A67" s="399" t="s">
        <v>258</v>
      </c>
      <c r="B67" s="380">
        <f>F57</f>
        <v>0</v>
      </c>
    </row>
    <row r="68" spans="1:2" ht="15.75" thickBot="1">
      <c r="A68" s="400" t="s">
        <v>261</v>
      </c>
      <c r="B68" s="380">
        <f>SUM(B66:B67)</f>
        <v>0</v>
      </c>
    </row>
    <row r="70" ht="13.5" thickBot="1"/>
    <row r="71" spans="1:2" ht="15.75" thickBot="1">
      <c r="A71" s="396" t="s">
        <v>25</v>
      </c>
      <c r="B71" s="397" t="s">
        <v>49</v>
      </c>
    </row>
    <row r="72" spans="1:2" ht="15.75" thickBot="1">
      <c r="A72" s="398" t="s">
        <v>262</v>
      </c>
      <c r="B72" s="401">
        <f>B28</f>
        <v>0</v>
      </c>
    </row>
    <row r="73" spans="1:2" ht="15.75" thickBot="1">
      <c r="A73" s="398" t="s">
        <v>263</v>
      </c>
      <c r="B73" s="401">
        <f>B57</f>
        <v>0</v>
      </c>
    </row>
    <row r="74" spans="1:2" ht="15.75" thickBot="1">
      <c r="A74" s="400" t="s">
        <v>264</v>
      </c>
      <c r="B74" s="40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7" right="0.7" top="0.75" bottom="0.75" header="0.3" footer="0.3"/>
  <pageSetup horizontalDpi="200" verticalDpi="200" orientation="portrait" scale="60" r:id="rId1"/>
</worksheet>
</file>

<file path=xl/worksheets/sheet6.xml><?xml version="1.0" encoding="utf-8"?>
<worksheet xmlns="http://schemas.openxmlformats.org/spreadsheetml/2006/main" xmlns:r="http://schemas.openxmlformats.org/officeDocument/2006/relationships">
  <sheetPr codeName="Sheet6"/>
  <dimension ref="A1:G74"/>
  <sheetViews>
    <sheetView zoomScale="75" zoomScaleNormal="75" zoomScalePageLayoutView="0" workbookViewId="0" topLeftCell="A1">
      <selection activeCell="A42" activeCellId="4" sqref="B5 B13:B27 A19:A27 B34:B56 A42:A56"/>
      <selection activeCell="E15" sqref="E15"/>
      <selection activeCell="A1" sqref="A1"/>
    </sheetView>
  </sheetViews>
  <sheetFormatPr defaultColWidth="8.8515625" defaultRowHeight="12.75"/>
  <cols>
    <col min="1" max="1" width="60.57421875" style="215" customWidth="1"/>
    <col min="2" max="2" width="13.00390625" style="215" customWidth="1"/>
    <col min="3" max="3" width="11.57421875" style="215" customWidth="1"/>
    <col min="4" max="4" width="15.57421875" style="215" customWidth="1"/>
    <col min="5" max="5" width="16.8515625" style="215" customWidth="1"/>
    <col min="6" max="6" width="17.421875" style="215" customWidth="1"/>
    <col min="7" max="7" width="14.421875" style="215" customWidth="1"/>
    <col min="8" max="16384" width="8.8515625" style="215" customWidth="1"/>
  </cols>
  <sheetData>
    <row r="1" ht="13.5" thickBot="1">
      <c r="A1" s="433">
        <f>'Budget with Assumptions'!A2</f>
        <v>0</v>
      </c>
    </row>
    <row r="4" ht="13.5" thickBot="1"/>
    <row r="5" spans="1:2" ht="77.25" thickBot="1">
      <c r="A5" s="404" t="s">
        <v>265</v>
      </c>
      <c r="B5" s="402"/>
    </row>
    <row r="8" ht="13.5" thickBot="1"/>
    <row r="9" spans="1:7" ht="15" thickBot="1">
      <c r="A9" s="629" t="s">
        <v>343</v>
      </c>
      <c r="B9" s="630"/>
      <c r="C9" s="630"/>
      <c r="D9" s="631"/>
      <c r="E9" s="405"/>
      <c r="F9" s="405"/>
      <c r="G9" s="405"/>
    </row>
    <row r="10" spans="1:7" ht="15" thickBot="1">
      <c r="A10" s="632" t="s">
        <v>248</v>
      </c>
      <c r="B10" s="633"/>
      <c r="C10" s="633"/>
      <c r="D10" s="634"/>
      <c r="E10" s="405"/>
      <c r="F10" s="405"/>
      <c r="G10" s="405"/>
    </row>
    <row r="11" spans="1:7" ht="90.75" thickBot="1">
      <c r="A11" s="384" t="s">
        <v>239</v>
      </c>
      <c r="B11" s="384" t="s">
        <v>240</v>
      </c>
      <c r="C11" s="384" t="s">
        <v>241</v>
      </c>
      <c r="D11" s="385" t="s">
        <v>242</v>
      </c>
      <c r="E11" s="363" t="s">
        <v>249</v>
      </c>
      <c r="F11" s="363" t="s">
        <v>250</v>
      </c>
      <c r="G11" s="363" t="s">
        <v>251</v>
      </c>
    </row>
    <row r="12" spans="1:7" ht="16.5" thickBot="1">
      <c r="A12" s="626"/>
      <c r="B12" s="627"/>
      <c r="C12" s="627"/>
      <c r="D12" s="628"/>
      <c r="E12" s="615"/>
      <c r="F12" s="386">
        <v>0.1116</v>
      </c>
      <c r="G12" s="387">
        <v>0.0145</v>
      </c>
    </row>
    <row r="13" spans="1:7" ht="15">
      <c r="A13" s="616" t="s">
        <v>33</v>
      </c>
      <c r="B13" s="381"/>
      <c r="C13" s="366">
        <f>('Salaries - Year 3'!C13)*(1+$B$5)</f>
        <v>0</v>
      </c>
      <c r="D13" s="376">
        <f>B13*C13</f>
        <v>0</v>
      </c>
      <c r="E13" s="388">
        <f>D13*$E$12</f>
        <v>0</v>
      </c>
      <c r="F13" s="389">
        <f>D13*$F$12</f>
        <v>0</v>
      </c>
      <c r="G13" s="388">
        <f>D13*$G$12</f>
        <v>0</v>
      </c>
    </row>
    <row r="14" spans="1:7" ht="15">
      <c r="A14" s="616" t="s">
        <v>334</v>
      </c>
      <c r="B14" s="381"/>
      <c r="C14" s="366">
        <f>('Salaries - Year 3'!C14)*(1+$B$5)</f>
        <v>0</v>
      </c>
      <c r="D14" s="376">
        <f>B14*C14</f>
        <v>0</v>
      </c>
      <c r="E14" s="388">
        <f>D14*$E$12</f>
        <v>0</v>
      </c>
      <c r="F14" s="389">
        <f>D14*$F$12</f>
        <v>0</v>
      </c>
      <c r="G14" s="388">
        <f>D14*$G$12</f>
        <v>0</v>
      </c>
    </row>
    <row r="15" spans="1:7" ht="15">
      <c r="A15" s="616" t="s">
        <v>243</v>
      </c>
      <c r="B15" s="382"/>
      <c r="C15" s="366">
        <f>('Salaries - Year 3'!C15)*(1+$B$5)</f>
        <v>0</v>
      </c>
      <c r="D15" s="376">
        <f aca="true" t="shared" si="0" ref="D15:D27">B15*C15</f>
        <v>0</v>
      </c>
      <c r="E15" s="388">
        <f aca="true" t="shared" si="1" ref="E15:E27">D15*$E$12</f>
        <v>0</v>
      </c>
      <c r="F15" s="389">
        <f aca="true" t="shared" si="2" ref="F15:F27">D15*$F$12</f>
        <v>0</v>
      </c>
      <c r="G15" s="388">
        <f aca="true" t="shared" si="3" ref="G15:G27">D15*$G$12</f>
        <v>0</v>
      </c>
    </row>
    <row r="16" spans="1:7" ht="15">
      <c r="A16" s="361" t="s">
        <v>22</v>
      </c>
      <c r="B16" s="382"/>
      <c r="C16" s="366">
        <f>('Salaries - Year 3'!C16)*(1+$B$5)</f>
        <v>0</v>
      </c>
      <c r="D16" s="376">
        <f t="shared" si="0"/>
        <v>0</v>
      </c>
      <c r="E16" s="388">
        <f t="shared" si="1"/>
        <v>0</v>
      </c>
      <c r="F16" s="389">
        <f t="shared" si="2"/>
        <v>0</v>
      </c>
      <c r="G16" s="388">
        <f t="shared" si="3"/>
        <v>0</v>
      </c>
    </row>
    <row r="17" spans="1:7" ht="15">
      <c r="A17" s="361" t="s">
        <v>23</v>
      </c>
      <c r="B17" s="382"/>
      <c r="C17" s="366">
        <f>('Salaries - Year 3'!C17)*(1+$B$5)</f>
        <v>0</v>
      </c>
      <c r="D17" s="376">
        <f t="shared" si="0"/>
        <v>0</v>
      </c>
      <c r="E17" s="388">
        <f t="shared" si="1"/>
        <v>0</v>
      </c>
      <c r="F17" s="389">
        <f t="shared" si="2"/>
        <v>0</v>
      </c>
      <c r="G17" s="388">
        <f t="shared" si="3"/>
        <v>0</v>
      </c>
    </row>
    <row r="18" spans="1:7" ht="15">
      <c r="A18" s="361" t="s">
        <v>47</v>
      </c>
      <c r="B18" s="382"/>
      <c r="C18" s="366">
        <f>('Salaries - Year 3'!C18)*(1+$B$5)</f>
        <v>0</v>
      </c>
      <c r="D18" s="376">
        <f t="shared" si="0"/>
        <v>0</v>
      </c>
      <c r="E18" s="388">
        <f t="shared" si="1"/>
        <v>0</v>
      </c>
      <c r="F18" s="389">
        <f t="shared" si="2"/>
        <v>0</v>
      </c>
      <c r="G18" s="388">
        <f t="shared" si="3"/>
        <v>0</v>
      </c>
    </row>
    <row r="19" spans="1:7" ht="15">
      <c r="A19" s="361"/>
      <c r="B19" s="382"/>
      <c r="C19" s="366">
        <f>('Salaries - Year 3'!C19)*(1+$B$5)</f>
        <v>0</v>
      </c>
      <c r="D19" s="376">
        <f t="shared" si="0"/>
        <v>0</v>
      </c>
      <c r="E19" s="388">
        <f t="shared" si="1"/>
        <v>0</v>
      </c>
      <c r="F19" s="389">
        <f t="shared" si="2"/>
        <v>0</v>
      </c>
      <c r="G19" s="388">
        <f t="shared" si="3"/>
        <v>0</v>
      </c>
    </row>
    <row r="20" spans="1:7" ht="15">
      <c r="A20" s="361"/>
      <c r="B20" s="382"/>
      <c r="C20" s="366">
        <f>('Salaries - Year 3'!C20)*(1+$B$5)</f>
        <v>0</v>
      </c>
      <c r="D20" s="376">
        <f t="shared" si="0"/>
        <v>0</v>
      </c>
      <c r="E20" s="388">
        <f t="shared" si="1"/>
        <v>0</v>
      </c>
      <c r="F20" s="389">
        <f t="shared" si="2"/>
        <v>0</v>
      </c>
      <c r="G20" s="388">
        <f t="shared" si="3"/>
        <v>0</v>
      </c>
    </row>
    <row r="21" spans="1:7" ht="15">
      <c r="A21" s="361"/>
      <c r="B21" s="382"/>
      <c r="C21" s="366">
        <f>('Salaries - Year 3'!C21)*(1+$B$5)</f>
        <v>0</v>
      </c>
      <c r="D21" s="376">
        <f t="shared" si="0"/>
        <v>0</v>
      </c>
      <c r="E21" s="388">
        <f t="shared" si="1"/>
        <v>0</v>
      </c>
      <c r="F21" s="389">
        <f t="shared" si="2"/>
        <v>0</v>
      </c>
      <c r="G21" s="388">
        <f t="shared" si="3"/>
        <v>0</v>
      </c>
    </row>
    <row r="22" spans="1:7" ht="15">
      <c r="A22" s="361"/>
      <c r="B22" s="382"/>
      <c r="C22" s="366">
        <f>('Salaries - Year 3'!C22)*(1+$B$5)</f>
        <v>0</v>
      </c>
      <c r="D22" s="376">
        <f t="shared" si="0"/>
        <v>0</v>
      </c>
      <c r="E22" s="388">
        <f t="shared" si="1"/>
        <v>0</v>
      </c>
      <c r="F22" s="389">
        <f t="shared" si="2"/>
        <v>0</v>
      </c>
      <c r="G22" s="388">
        <f t="shared" si="3"/>
        <v>0</v>
      </c>
    </row>
    <row r="23" spans="1:7" ht="15">
      <c r="A23" s="361"/>
      <c r="B23" s="382"/>
      <c r="C23" s="366">
        <f>('Salaries - Year 3'!C23)*(1+$B$5)</f>
        <v>0</v>
      </c>
      <c r="D23" s="376">
        <f t="shared" si="0"/>
        <v>0</v>
      </c>
      <c r="E23" s="388">
        <f t="shared" si="1"/>
        <v>0</v>
      </c>
      <c r="F23" s="389">
        <f t="shared" si="2"/>
        <v>0</v>
      </c>
      <c r="G23" s="388">
        <f t="shared" si="3"/>
        <v>0</v>
      </c>
    </row>
    <row r="24" spans="1:7" ht="15">
      <c r="A24" s="361"/>
      <c r="B24" s="382"/>
      <c r="C24" s="366">
        <f>('Salaries - Year 3'!C24)*(1+$B$5)</f>
        <v>0</v>
      </c>
      <c r="D24" s="376">
        <f t="shared" si="0"/>
        <v>0</v>
      </c>
      <c r="E24" s="388">
        <f t="shared" si="1"/>
        <v>0</v>
      </c>
      <c r="F24" s="389">
        <f t="shared" si="2"/>
        <v>0</v>
      </c>
      <c r="G24" s="388">
        <f t="shared" si="3"/>
        <v>0</v>
      </c>
    </row>
    <row r="25" spans="1:7" ht="15">
      <c r="A25" s="361"/>
      <c r="B25" s="382"/>
      <c r="C25" s="366">
        <f>('Salaries - Year 3'!C25)*(1+$B$5)</f>
        <v>0</v>
      </c>
      <c r="D25" s="376">
        <f t="shared" si="0"/>
        <v>0</v>
      </c>
      <c r="E25" s="388">
        <f t="shared" si="1"/>
        <v>0</v>
      </c>
      <c r="F25" s="389">
        <f t="shared" si="2"/>
        <v>0</v>
      </c>
      <c r="G25" s="388">
        <f t="shared" si="3"/>
        <v>0</v>
      </c>
    </row>
    <row r="26" spans="1:7" ht="15">
      <c r="A26" s="361"/>
      <c r="B26" s="382"/>
      <c r="C26" s="366">
        <f>('Salaries - Year 3'!C26)*(1+$B$5)</f>
        <v>0</v>
      </c>
      <c r="D26" s="376">
        <f t="shared" si="0"/>
        <v>0</v>
      </c>
      <c r="E26" s="388">
        <f t="shared" si="1"/>
        <v>0</v>
      </c>
      <c r="F26" s="389">
        <f t="shared" si="2"/>
        <v>0</v>
      </c>
      <c r="G26" s="388">
        <f t="shared" si="3"/>
        <v>0</v>
      </c>
    </row>
    <row r="27" spans="1:7" ht="15.75" thickBot="1">
      <c r="A27" s="370"/>
      <c r="B27" s="382"/>
      <c r="C27" s="366">
        <f>('Salaries - Year 3'!C27)*(1+$B$5)</f>
        <v>0</v>
      </c>
      <c r="D27" s="376">
        <f t="shared" si="0"/>
        <v>0</v>
      </c>
      <c r="E27" s="388">
        <f t="shared" si="1"/>
        <v>0</v>
      </c>
      <c r="F27" s="390">
        <f t="shared" si="2"/>
        <v>0</v>
      </c>
      <c r="G27" s="388">
        <f t="shared" si="3"/>
        <v>0</v>
      </c>
    </row>
    <row r="28" spans="1:7" ht="15.75" thickBot="1">
      <c r="A28" s="391" t="s">
        <v>252</v>
      </c>
      <c r="B28" s="392">
        <f>SUM(B13:B27)</f>
        <v>0</v>
      </c>
      <c r="C28" s="379"/>
      <c r="D28" s="380">
        <f>SUM(D13:D27)</f>
        <v>0</v>
      </c>
      <c r="E28" s="380">
        <f>SUM(E13:E27)</f>
        <v>0</v>
      </c>
      <c r="F28" s="380">
        <f>SUM(F13:F27)</f>
        <v>0</v>
      </c>
      <c r="G28" s="380">
        <f>SUM(G13:G27)</f>
        <v>0</v>
      </c>
    </row>
    <row r="29" spans="1:7" ht="12.75">
      <c r="A29" s="635"/>
      <c r="B29" s="635"/>
      <c r="C29" s="635"/>
      <c r="D29" s="447"/>
      <c r="E29" s="405"/>
      <c r="F29" s="405"/>
      <c r="G29" s="405"/>
    </row>
    <row r="30" spans="1:7" ht="13.5" thickBot="1">
      <c r="A30" s="446"/>
      <c r="B30" s="446"/>
      <c r="C30" s="446"/>
      <c r="D30" s="447"/>
      <c r="E30" s="405"/>
      <c r="F30" s="405"/>
      <c r="G30" s="405"/>
    </row>
    <row r="31" spans="1:7" ht="15" thickBot="1">
      <c r="A31" s="629" t="s">
        <v>344</v>
      </c>
      <c r="B31" s="630"/>
      <c r="C31" s="630"/>
      <c r="D31" s="631"/>
      <c r="E31" s="405"/>
      <c r="F31" s="405"/>
      <c r="G31" s="405"/>
    </row>
    <row r="32" spans="1:7" ht="60.75" thickBot="1">
      <c r="A32" s="632" t="s">
        <v>253</v>
      </c>
      <c r="B32" s="633"/>
      <c r="C32" s="633"/>
      <c r="D32" s="634"/>
      <c r="E32" s="363" t="s">
        <v>254</v>
      </c>
      <c r="F32" s="363" t="s">
        <v>251</v>
      </c>
      <c r="G32" s="405"/>
    </row>
    <row r="33" spans="1:7" ht="16.5" thickBot="1">
      <c r="A33" s="626"/>
      <c r="B33" s="627"/>
      <c r="C33" s="627"/>
      <c r="D33" s="628"/>
      <c r="E33" s="387">
        <v>0.062</v>
      </c>
      <c r="F33" s="387">
        <v>0.0145</v>
      </c>
      <c r="G33" s="405"/>
    </row>
    <row r="34" spans="1:7" ht="15">
      <c r="A34" s="616" t="s">
        <v>33</v>
      </c>
      <c r="B34" s="381"/>
      <c r="C34" s="366">
        <f>('Salaries - Year 3'!C34)*(1+$B$5)</f>
        <v>0</v>
      </c>
      <c r="D34" s="376">
        <f>B34*C34</f>
        <v>0</v>
      </c>
      <c r="E34" s="388">
        <f>D34*$E$33</f>
        <v>0</v>
      </c>
      <c r="F34" s="388">
        <f>D34*$F$33</f>
        <v>0</v>
      </c>
      <c r="G34" s="405"/>
    </row>
    <row r="35" spans="1:7" ht="15">
      <c r="A35" s="616" t="s">
        <v>334</v>
      </c>
      <c r="B35" s="381"/>
      <c r="C35" s="366">
        <f>('Salaries - Year 3'!C35)*(1+$B$5)</f>
        <v>0</v>
      </c>
      <c r="D35" s="376">
        <f>B35*C35</f>
        <v>0</v>
      </c>
      <c r="E35" s="388">
        <f>D35*$E$33</f>
        <v>0</v>
      </c>
      <c r="F35" s="388">
        <f>D35*$F$33</f>
        <v>0</v>
      </c>
      <c r="G35" s="405"/>
    </row>
    <row r="36" spans="1:7" ht="15">
      <c r="A36" s="616" t="s">
        <v>243</v>
      </c>
      <c r="B36" s="382"/>
      <c r="C36" s="366">
        <f>('Salaries - Year 3'!C36)*(1+$B$5)</f>
        <v>0</v>
      </c>
      <c r="D36" s="376">
        <f aca="true" t="shared" si="4" ref="D36:D56">B36*C36</f>
        <v>0</v>
      </c>
      <c r="E36" s="393">
        <f aca="true" t="shared" si="5" ref="E36:E56">D36*$E$33</f>
        <v>0</v>
      </c>
      <c r="F36" s="393">
        <f aca="true" t="shared" si="6" ref="F36:F56">D36*$F$33</f>
        <v>0</v>
      </c>
      <c r="G36" s="405"/>
    </row>
    <row r="37" spans="1:7" ht="15">
      <c r="A37" s="616" t="s">
        <v>244</v>
      </c>
      <c r="B37" s="382"/>
      <c r="C37" s="366">
        <f>('Salaries - Year 3'!C37)*(1+$B$5)</f>
        <v>0</v>
      </c>
      <c r="D37" s="376">
        <f t="shared" si="4"/>
        <v>0</v>
      </c>
      <c r="E37" s="393">
        <f t="shared" si="5"/>
        <v>0</v>
      </c>
      <c r="F37" s="393">
        <f t="shared" si="6"/>
        <v>0</v>
      </c>
      <c r="G37" s="405"/>
    </row>
    <row r="38" spans="1:7" ht="15">
      <c r="A38" s="616" t="s">
        <v>34</v>
      </c>
      <c r="B38" s="382"/>
      <c r="C38" s="366">
        <f>('Salaries - Year 3'!C38)*(1+$B$5)</f>
        <v>0</v>
      </c>
      <c r="D38" s="376">
        <f t="shared" si="4"/>
        <v>0</v>
      </c>
      <c r="E38" s="393">
        <f t="shared" si="5"/>
        <v>0</v>
      </c>
      <c r="F38" s="393">
        <f t="shared" si="6"/>
        <v>0</v>
      </c>
      <c r="G38" s="405"/>
    </row>
    <row r="39" spans="1:7" ht="15">
      <c r="A39" s="361" t="s">
        <v>24</v>
      </c>
      <c r="B39" s="382"/>
      <c r="C39" s="366">
        <f>('Salaries - Year 3'!C39)*(1+$B$5)</f>
        <v>0</v>
      </c>
      <c r="D39" s="376">
        <f t="shared" si="4"/>
        <v>0</v>
      </c>
      <c r="E39" s="393">
        <f t="shared" si="5"/>
        <v>0</v>
      </c>
      <c r="F39" s="393">
        <f t="shared" si="6"/>
        <v>0</v>
      </c>
      <c r="G39" s="405"/>
    </row>
    <row r="40" spans="1:7" ht="15">
      <c r="A40" s="361" t="s">
        <v>255</v>
      </c>
      <c r="B40" s="382"/>
      <c r="C40" s="366">
        <f>('Salaries - Year 3'!C40)*(1+$B$5)</f>
        <v>0</v>
      </c>
      <c r="D40" s="376">
        <f t="shared" si="4"/>
        <v>0</v>
      </c>
      <c r="E40" s="393">
        <f t="shared" si="5"/>
        <v>0</v>
      </c>
      <c r="F40" s="393">
        <f t="shared" si="6"/>
        <v>0</v>
      </c>
      <c r="G40" s="405"/>
    </row>
    <row r="41" spans="1:7" ht="15">
      <c r="A41" s="361" t="s">
        <v>256</v>
      </c>
      <c r="B41" s="382"/>
      <c r="C41" s="366">
        <f>('Salaries - Year 3'!C41)*(1+$B$5)</f>
        <v>0</v>
      </c>
      <c r="D41" s="376">
        <f t="shared" si="4"/>
        <v>0</v>
      </c>
      <c r="E41" s="393">
        <f t="shared" si="5"/>
        <v>0</v>
      </c>
      <c r="F41" s="393">
        <f t="shared" si="6"/>
        <v>0</v>
      </c>
      <c r="G41" s="405"/>
    </row>
    <row r="42" spans="1:7" ht="15">
      <c r="A42" s="361"/>
      <c r="B42" s="382"/>
      <c r="C42" s="366">
        <f>('Salaries - Year 3'!C42)*(1+$B$5)</f>
        <v>0</v>
      </c>
      <c r="D42" s="376">
        <f t="shared" si="4"/>
        <v>0</v>
      </c>
      <c r="E42" s="393">
        <f t="shared" si="5"/>
        <v>0</v>
      </c>
      <c r="F42" s="393">
        <f t="shared" si="6"/>
        <v>0</v>
      </c>
      <c r="G42" s="405"/>
    </row>
    <row r="43" spans="1:7" ht="15">
      <c r="A43" s="361"/>
      <c r="B43" s="382"/>
      <c r="C43" s="366">
        <f>('Salaries - Year 3'!C43)*(1+$B$5)</f>
        <v>0</v>
      </c>
      <c r="D43" s="376">
        <f t="shared" si="4"/>
        <v>0</v>
      </c>
      <c r="E43" s="393">
        <f t="shared" si="5"/>
        <v>0</v>
      </c>
      <c r="F43" s="393">
        <f t="shared" si="6"/>
        <v>0</v>
      </c>
      <c r="G43" s="405"/>
    </row>
    <row r="44" spans="1:7" ht="15">
      <c r="A44" s="361"/>
      <c r="B44" s="382"/>
      <c r="C44" s="366">
        <f>('Salaries - Year 3'!C44)*(1+$B$5)</f>
        <v>0</v>
      </c>
      <c r="D44" s="376">
        <f t="shared" si="4"/>
        <v>0</v>
      </c>
      <c r="E44" s="393">
        <f t="shared" si="5"/>
        <v>0</v>
      </c>
      <c r="F44" s="393">
        <f t="shared" si="6"/>
        <v>0</v>
      </c>
      <c r="G44" s="405"/>
    </row>
    <row r="45" spans="1:7" ht="15">
      <c r="A45" s="361"/>
      <c r="B45" s="382"/>
      <c r="C45" s="366">
        <f>('Salaries - Year 3'!C45)*(1+$B$5)</f>
        <v>0</v>
      </c>
      <c r="D45" s="376">
        <f t="shared" si="4"/>
        <v>0</v>
      </c>
      <c r="E45" s="393">
        <f t="shared" si="5"/>
        <v>0</v>
      </c>
      <c r="F45" s="393">
        <f t="shared" si="6"/>
        <v>0</v>
      </c>
      <c r="G45" s="405"/>
    </row>
    <row r="46" spans="1:7" ht="15">
      <c r="A46" s="361"/>
      <c r="B46" s="382"/>
      <c r="C46" s="366">
        <f>('Salaries - Year 3'!C46)*(1+$B$5)</f>
        <v>0</v>
      </c>
      <c r="D46" s="376">
        <f t="shared" si="4"/>
        <v>0</v>
      </c>
      <c r="E46" s="393">
        <f t="shared" si="5"/>
        <v>0</v>
      </c>
      <c r="F46" s="393">
        <f t="shared" si="6"/>
        <v>0</v>
      </c>
      <c r="G46" s="405"/>
    </row>
    <row r="47" spans="1:7" ht="15">
      <c r="A47" s="362"/>
      <c r="B47" s="382"/>
      <c r="C47" s="366">
        <f>('Salaries - Year 3'!C47)*(1+$B$5)</f>
        <v>0</v>
      </c>
      <c r="D47" s="376">
        <f t="shared" si="4"/>
        <v>0</v>
      </c>
      <c r="E47" s="393">
        <f t="shared" si="5"/>
        <v>0</v>
      </c>
      <c r="F47" s="393">
        <f t="shared" si="6"/>
        <v>0</v>
      </c>
      <c r="G47" s="405"/>
    </row>
    <row r="48" spans="1:7" ht="15">
      <c r="A48" s="362"/>
      <c r="B48" s="382"/>
      <c r="C48" s="366">
        <f>('Salaries - Year 3'!C48)*(1+$B$5)</f>
        <v>0</v>
      </c>
      <c r="D48" s="376">
        <f t="shared" si="4"/>
        <v>0</v>
      </c>
      <c r="E48" s="393">
        <f t="shared" si="5"/>
        <v>0</v>
      </c>
      <c r="F48" s="393">
        <f t="shared" si="6"/>
        <v>0</v>
      </c>
      <c r="G48" s="405"/>
    </row>
    <row r="49" spans="1:7" ht="15">
      <c r="A49" s="362"/>
      <c r="B49" s="383"/>
      <c r="C49" s="366">
        <f>('Salaries - Year 3'!C49)*(1+$B$5)</f>
        <v>0</v>
      </c>
      <c r="D49" s="376">
        <f t="shared" si="4"/>
        <v>0</v>
      </c>
      <c r="E49" s="393">
        <f t="shared" si="5"/>
        <v>0</v>
      </c>
      <c r="F49" s="393">
        <f t="shared" si="6"/>
        <v>0</v>
      </c>
      <c r="G49" s="405"/>
    </row>
    <row r="50" spans="1:7" ht="15">
      <c r="A50" s="362"/>
      <c r="B50" s="383"/>
      <c r="C50" s="366">
        <f>('Salaries - Year 3'!C50)*(1+$B$5)</f>
        <v>0</v>
      </c>
      <c r="D50" s="376">
        <f t="shared" si="4"/>
        <v>0</v>
      </c>
      <c r="E50" s="393">
        <f t="shared" si="5"/>
        <v>0</v>
      </c>
      <c r="F50" s="393">
        <f t="shared" si="6"/>
        <v>0</v>
      </c>
      <c r="G50" s="405"/>
    </row>
    <row r="51" spans="1:7" ht="15">
      <c r="A51" s="362"/>
      <c r="B51" s="383"/>
      <c r="C51" s="366">
        <f>('Salaries - Year 3'!C51)*(1+$B$5)</f>
        <v>0</v>
      </c>
      <c r="D51" s="376">
        <f t="shared" si="4"/>
        <v>0</v>
      </c>
      <c r="E51" s="393">
        <f t="shared" si="5"/>
        <v>0</v>
      </c>
      <c r="F51" s="393">
        <f t="shared" si="6"/>
        <v>0</v>
      </c>
      <c r="G51" s="405"/>
    </row>
    <row r="52" spans="1:7" ht="15">
      <c r="A52" s="362"/>
      <c r="B52" s="383"/>
      <c r="C52" s="366">
        <f>('Salaries - Year 3'!C52)*(1+$B$5)</f>
        <v>0</v>
      </c>
      <c r="D52" s="376">
        <f t="shared" si="4"/>
        <v>0</v>
      </c>
      <c r="E52" s="393">
        <f t="shared" si="5"/>
        <v>0</v>
      </c>
      <c r="F52" s="393">
        <f t="shared" si="6"/>
        <v>0</v>
      </c>
      <c r="G52" s="405"/>
    </row>
    <row r="53" spans="1:7" ht="15">
      <c r="A53" s="362"/>
      <c r="B53" s="383"/>
      <c r="C53" s="366">
        <f>('Salaries - Year 3'!C53)*(1+$B$5)</f>
        <v>0</v>
      </c>
      <c r="D53" s="376">
        <f t="shared" si="4"/>
        <v>0</v>
      </c>
      <c r="E53" s="393">
        <f t="shared" si="5"/>
        <v>0</v>
      </c>
      <c r="F53" s="393">
        <f t="shared" si="6"/>
        <v>0</v>
      </c>
      <c r="G53" s="405"/>
    </row>
    <row r="54" spans="1:7" ht="15">
      <c r="A54" s="362"/>
      <c r="B54" s="383"/>
      <c r="C54" s="366">
        <f>('Salaries - Year 3'!C54)*(1+$B$5)</f>
        <v>0</v>
      </c>
      <c r="D54" s="376">
        <f t="shared" si="4"/>
        <v>0</v>
      </c>
      <c r="E54" s="393">
        <f t="shared" si="5"/>
        <v>0</v>
      </c>
      <c r="F54" s="393">
        <f t="shared" si="6"/>
        <v>0</v>
      </c>
      <c r="G54" s="405"/>
    </row>
    <row r="55" spans="1:7" ht="15">
      <c r="A55" s="362"/>
      <c r="B55" s="383"/>
      <c r="C55" s="366">
        <f>('Salaries - Year 3'!C55)*(1+$B$5)</f>
        <v>0</v>
      </c>
      <c r="D55" s="376">
        <f t="shared" si="4"/>
        <v>0</v>
      </c>
      <c r="E55" s="393">
        <f t="shared" si="5"/>
        <v>0</v>
      </c>
      <c r="F55" s="393">
        <f t="shared" si="6"/>
        <v>0</v>
      </c>
      <c r="G55" s="405"/>
    </row>
    <row r="56" spans="1:7" ht="15.75" thickBot="1">
      <c r="A56" s="364"/>
      <c r="B56" s="383"/>
      <c r="C56" s="366">
        <f>('Salaries - Year 3'!C56)*(1+$B$5)</f>
        <v>0</v>
      </c>
      <c r="D56" s="376">
        <f t="shared" si="4"/>
        <v>0</v>
      </c>
      <c r="E56" s="393">
        <f t="shared" si="5"/>
        <v>0</v>
      </c>
      <c r="F56" s="393">
        <f t="shared" si="6"/>
        <v>0</v>
      </c>
      <c r="G56" s="405"/>
    </row>
    <row r="57" spans="1:7" ht="15.75" thickBot="1">
      <c r="A57" s="391" t="s">
        <v>252</v>
      </c>
      <c r="B57" s="394">
        <f>SUM(B34:B56)</f>
        <v>0</v>
      </c>
      <c r="C57" s="395"/>
      <c r="D57" s="380">
        <f>SUM(D34:D56)</f>
        <v>0</v>
      </c>
      <c r="E57" s="380">
        <f>SUM(E34:E56)</f>
        <v>0</v>
      </c>
      <c r="F57" s="380">
        <f>SUM(F34:F56)</f>
        <v>0</v>
      </c>
      <c r="G57" s="405"/>
    </row>
    <row r="58" spans="1:7" ht="13.5" thickBot="1">
      <c r="A58" s="405"/>
      <c r="B58" s="405"/>
      <c r="C58" s="405"/>
      <c r="D58" s="405"/>
      <c r="E58" s="405"/>
      <c r="F58" s="405"/>
      <c r="G58" s="405"/>
    </row>
    <row r="59" spans="1:7" ht="15.75" thickBot="1">
      <c r="A59" s="396" t="s">
        <v>6</v>
      </c>
      <c r="B59" s="397" t="s">
        <v>49</v>
      </c>
      <c r="C59" s="405"/>
      <c r="D59" s="405"/>
      <c r="E59" s="405"/>
      <c r="F59" s="405"/>
      <c r="G59" s="405"/>
    </row>
    <row r="60" spans="1:7" ht="15.75" thickBot="1">
      <c r="A60" s="398" t="s">
        <v>257</v>
      </c>
      <c r="B60" s="380">
        <f>D28</f>
        <v>0</v>
      </c>
      <c r="C60" s="405"/>
      <c r="D60" s="405"/>
      <c r="E60" s="405"/>
      <c r="F60" s="405"/>
      <c r="G60" s="405"/>
    </row>
    <row r="61" spans="1:7" ht="15.75" thickBot="1">
      <c r="A61" s="399" t="s">
        <v>258</v>
      </c>
      <c r="B61" s="380">
        <f>D57</f>
        <v>0</v>
      </c>
      <c r="C61" s="405"/>
      <c r="D61" s="405"/>
      <c r="E61" s="405"/>
      <c r="F61" s="405"/>
      <c r="G61" s="405"/>
    </row>
    <row r="62" spans="1:7" ht="15.75" thickBot="1">
      <c r="A62" s="400" t="s">
        <v>259</v>
      </c>
      <c r="B62" s="380">
        <f>SUM(B60:B61)</f>
        <v>0</v>
      </c>
      <c r="C62" s="405"/>
      <c r="D62" s="405"/>
      <c r="E62" s="405"/>
      <c r="F62" s="405"/>
      <c r="G62" s="405"/>
    </row>
    <row r="63" spans="1:7" ht="12.75">
      <c r="A63" s="405"/>
      <c r="B63" s="405"/>
      <c r="C63" s="405"/>
      <c r="D63" s="405"/>
      <c r="E63" s="405"/>
      <c r="F63" s="405"/>
      <c r="G63" s="405"/>
    </row>
    <row r="64" spans="1:7" ht="13.5" thickBot="1">
      <c r="A64" s="405"/>
      <c r="B64" s="405"/>
      <c r="C64" s="405"/>
      <c r="D64" s="405"/>
      <c r="E64" s="405"/>
      <c r="F64" s="405"/>
      <c r="G64" s="405"/>
    </row>
    <row r="65" spans="1:2" ht="15.75" thickBot="1">
      <c r="A65" s="396" t="s">
        <v>260</v>
      </c>
      <c r="B65" s="397" t="s">
        <v>49</v>
      </c>
    </row>
    <row r="66" spans="1:2" ht="15.75" thickBot="1">
      <c r="A66" s="398" t="s">
        <v>257</v>
      </c>
      <c r="B66" s="380">
        <f>G28</f>
        <v>0</v>
      </c>
    </row>
    <row r="67" spans="1:2" ht="15.75" thickBot="1">
      <c r="A67" s="399" t="s">
        <v>258</v>
      </c>
      <c r="B67" s="380">
        <f>F57</f>
        <v>0</v>
      </c>
    </row>
    <row r="68" spans="1:2" ht="15.75" thickBot="1">
      <c r="A68" s="400" t="s">
        <v>261</v>
      </c>
      <c r="B68" s="380">
        <f>SUM(B66:B67)</f>
        <v>0</v>
      </c>
    </row>
    <row r="70" ht="13.5" thickBot="1"/>
    <row r="71" spans="1:2" ht="15.75" thickBot="1">
      <c r="A71" s="396" t="s">
        <v>25</v>
      </c>
      <c r="B71" s="397" t="s">
        <v>49</v>
      </c>
    </row>
    <row r="72" spans="1:2" ht="15.75" thickBot="1">
      <c r="A72" s="398" t="s">
        <v>262</v>
      </c>
      <c r="B72" s="401">
        <f>B28</f>
        <v>0</v>
      </c>
    </row>
    <row r="73" spans="1:2" ht="15.75" thickBot="1">
      <c r="A73" s="398" t="s">
        <v>263</v>
      </c>
      <c r="B73" s="401">
        <f>B57</f>
        <v>0</v>
      </c>
    </row>
    <row r="74" spans="1:2" ht="15.75" thickBot="1">
      <c r="A74" s="400" t="s">
        <v>264</v>
      </c>
      <c r="B74" s="40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7" right="0.7" top="0.75" bottom="0.75" header="0.3" footer="0.3"/>
  <pageSetup horizontalDpi="600" verticalDpi="600" orientation="portrait" scale="61" r:id="rId1"/>
  <rowBreaks count="1" manualBreakCount="1">
    <brk id="57" max="255" man="1"/>
  </rowBreaks>
</worksheet>
</file>

<file path=xl/worksheets/sheet7.xml><?xml version="1.0" encoding="utf-8"?>
<worksheet xmlns="http://schemas.openxmlformats.org/spreadsheetml/2006/main" xmlns:r="http://schemas.openxmlformats.org/officeDocument/2006/relationships">
  <sheetPr codeName="Sheet7"/>
  <dimension ref="A1:G74"/>
  <sheetViews>
    <sheetView zoomScale="75" zoomScaleNormal="75" zoomScaleSheetLayoutView="75" zoomScalePageLayoutView="0" workbookViewId="0" topLeftCell="A1">
      <selection activeCell="A41" activeCellId="4" sqref="B5 B13:B27 A18:A27 B34:B56 A41:A56"/>
      <selection activeCell="E12" sqref="E12"/>
      <selection activeCell="A1" sqref="A1"/>
    </sheetView>
  </sheetViews>
  <sheetFormatPr defaultColWidth="8.8515625" defaultRowHeight="12.75"/>
  <cols>
    <col min="1" max="1" width="60.57421875" style="215" customWidth="1"/>
    <col min="2" max="2" width="13.00390625" style="215" customWidth="1"/>
    <col min="3" max="3" width="11.57421875" style="215" customWidth="1"/>
    <col min="4" max="4" width="15.57421875" style="215" customWidth="1"/>
    <col min="5" max="5" width="16.8515625" style="215" customWidth="1"/>
    <col min="6" max="6" width="17.421875" style="215" customWidth="1"/>
    <col min="7" max="7" width="14.421875" style="215" customWidth="1"/>
    <col min="8" max="16384" width="8.8515625" style="215" customWidth="1"/>
  </cols>
  <sheetData>
    <row r="1" ht="13.5" thickBot="1">
      <c r="A1" s="433">
        <f>'Budget with Assumptions'!A2</f>
        <v>0</v>
      </c>
    </row>
    <row r="4" ht="13.5" thickBot="1"/>
    <row r="5" spans="1:2" ht="77.25" thickBot="1">
      <c r="A5" s="404" t="s">
        <v>265</v>
      </c>
      <c r="B5" s="402"/>
    </row>
    <row r="8" ht="13.5" thickBot="1"/>
    <row r="9" spans="1:7" ht="15" thickBot="1">
      <c r="A9" s="629" t="s">
        <v>345</v>
      </c>
      <c r="B9" s="630"/>
      <c r="C9" s="630"/>
      <c r="D9" s="631"/>
      <c r="E9" s="405"/>
      <c r="F9" s="405"/>
      <c r="G9" s="405"/>
    </row>
    <row r="10" spans="1:7" ht="15" thickBot="1">
      <c r="A10" s="632" t="s">
        <v>248</v>
      </c>
      <c r="B10" s="633"/>
      <c r="C10" s="633"/>
      <c r="D10" s="634"/>
      <c r="E10" s="405"/>
      <c r="F10" s="405"/>
      <c r="G10" s="405"/>
    </row>
    <row r="11" spans="1:7" ht="90.75" thickBot="1">
      <c r="A11" s="384" t="s">
        <v>239</v>
      </c>
      <c r="B11" s="384" t="s">
        <v>240</v>
      </c>
      <c r="C11" s="384" t="s">
        <v>241</v>
      </c>
      <c r="D11" s="385" t="s">
        <v>242</v>
      </c>
      <c r="E11" s="363" t="s">
        <v>249</v>
      </c>
      <c r="F11" s="363" t="s">
        <v>250</v>
      </c>
      <c r="G11" s="363" t="s">
        <v>251</v>
      </c>
    </row>
    <row r="12" spans="1:7" ht="16.5" thickBot="1">
      <c r="A12" s="626"/>
      <c r="B12" s="627"/>
      <c r="C12" s="627"/>
      <c r="D12" s="628"/>
      <c r="E12" s="615"/>
      <c r="F12" s="386">
        <v>0.1116</v>
      </c>
      <c r="G12" s="387">
        <v>0.0145</v>
      </c>
    </row>
    <row r="13" spans="1:7" ht="15">
      <c r="A13" s="616" t="s">
        <v>33</v>
      </c>
      <c r="B13" s="381"/>
      <c r="C13" s="366">
        <f>('Salaries - Year 4'!C13)*(1+$B$5)</f>
        <v>0</v>
      </c>
      <c r="D13" s="376">
        <f>B13*C13</f>
        <v>0</v>
      </c>
      <c r="E13" s="388">
        <f>D13*$E$12</f>
        <v>0</v>
      </c>
      <c r="F13" s="389">
        <f>D13*$F$12</f>
        <v>0</v>
      </c>
      <c r="G13" s="388">
        <f>D13*$G$12</f>
        <v>0</v>
      </c>
    </row>
    <row r="14" spans="1:7" ht="15">
      <c r="A14" s="616" t="s">
        <v>243</v>
      </c>
      <c r="B14" s="382"/>
      <c r="C14" s="366">
        <f>('Salaries - Year 4'!C15)*(1+$B$5)</f>
        <v>0</v>
      </c>
      <c r="D14" s="376">
        <f aca="true" t="shared" si="0" ref="D14:D27">B14*C14</f>
        <v>0</v>
      </c>
      <c r="E14" s="388">
        <f aca="true" t="shared" si="1" ref="E14:E27">D14*$E$12</f>
        <v>0</v>
      </c>
      <c r="F14" s="389">
        <f aca="true" t="shared" si="2" ref="F14:F27">D14*$F$12</f>
        <v>0</v>
      </c>
      <c r="G14" s="388">
        <f aca="true" t="shared" si="3" ref="G14:G27">D14*$G$12</f>
        <v>0</v>
      </c>
    </row>
    <row r="15" spans="1:7" ht="15">
      <c r="A15" s="361" t="s">
        <v>22</v>
      </c>
      <c r="B15" s="382"/>
      <c r="C15" s="366">
        <f>('Salaries - Year 4'!C16)*(1+$B$5)</f>
        <v>0</v>
      </c>
      <c r="D15" s="376">
        <f t="shared" si="0"/>
        <v>0</v>
      </c>
      <c r="E15" s="388">
        <f t="shared" si="1"/>
        <v>0</v>
      </c>
      <c r="F15" s="389">
        <f t="shared" si="2"/>
        <v>0</v>
      </c>
      <c r="G15" s="388">
        <f t="shared" si="3"/>
        <v>0</v>
      </c>
    </row>
    <row r="16" spans="1:7" ht="15">
      <c r="A16" s="361" t="s">
        <v>23</v>
      </c>
      <c r="B16" s="382"/>
      <c r="C16" s="366">
        <f>('Salaries - Year 4'!C17)*(1+$B$5)</f>
        <v>0</v>
      </c>
      <c r="D16" s="376">
        <f t="shared" si="0"/>
        <v>0</v>
      </c>
      <c r="E16" s="388">
        <f t="shared" si="1"/>
        <v>0</v>
      </c>
      <c r="F16" s="389">
        <f t="shared" si="2"/>
        <v>0</v>
      </c>
      <c r="G16" s="388">
        <f t="shared" si="3"/>
        <v>0</v>
      </c>
    </row>
    <row r="17" spans="1:7" ht="15">
      <c r="A17" s="361" t="s">
        <v>47</v>
      </c>
      <c r="B17" s="382"/>
      <c r="C17" s="366">
        <f>('Salaries - Year 4'!C18)*(1+$B$5)</f>
        <v>0</v>
      </c>
      <c r="D17" s="376">
        <f t="shared" si="0"/>
        <v>0</v>
      </c>
      <c r="E17" s="388">
        <f t="shared" si="1"/>
        <v>0</v>
      </c>
      <c r="F17" s="389">
        <f t="shared" si="2"/>
        <v>0</v>
      </c>
      <c r="G17" s="388">
        <f t="shared" si="3"/>
        <v>0</v>
      </c>
    </row>
    <row r="18" spans="1:7" ht="15">
      <c r="A18" s="361"/>
      <c r="B18" s="382"/>
      <c r="C18" s="366">
        <f>('Salaries - Year 4'!C19)*(1+$B$5)</f>
        <v>0</v>
      </c>
      <c r="D18" s="376">
        <f t="shared" si="0"/>
        <v>0</v>
      </c>
      <c r="E18" s="388">
        <f t="shared" si="1"/>
        <v>0</v>
      </c>
      <c r="F18" s="389">
        <f t="shared" si="2"/>
        <v>0</v>
      </c>
      <c r="G18" s="388">
        <f t="shared" si="3"/>
        <v>0</v>
      </c>
    </row>
    <row r="19" spans="1:7" ht="15">
      <c r="A19" s="361"/>
      <c r="B19" s="382"/>
      <c r="C19" s="366">
        <f>('Salaries - Year 4'!C20)*(1+$B$5)</f>
        <v>0</v>
      </c>
      <c r="D19" s="376">
        <f t="shared" si="0"/>
        <v>0</v>
      </c>
      <c r="E19" s="388">
        <f t="shared" si="1"/>
        <v>0</v>
      </c>
      <c r="F19" s="389">
        <f t="shared" si="2"/>
        <v>0</v>
      </c>
      <c r="G19" s="388">
        <f t="shared" si="3"/>
        <v>0</v>
      </c>
    </row>
    <row r="20" spans="1:7" ht="15">
      <c r="A20" s="361"/>
      <c r="B20" s="382"/>
      <c r="C20" s="366">
        <f>('Salaries - Year 4'!C21)*(1+$B$5)</f>
        <v>0</v>
      </c>
      <c r="D20" s="376">
        <f t="shared" si="0"/>
        <v>0</v>
      </c>
      <c r="E20" s="388">
        <f t="shared" si="1"/>
        <v>0</v>
      </c>
      <c r="F20" s="389">
        <f t="shared" si="2"/>
        <v>0</v>
      </c>
      <c r="G20" s="388">
        <f t="shared" si="3"/>
        <v>0</v>
      </c>
    </row>
    <row r="21" spans="1:7" ht="15">
      <c r="A21" s="361"/>
      <c r="B21" s="382"/>
      <c r="C21" s="366">
        <f>('Salaries - Year 4'!C22)*(1+$B$5)</f>
        <v>0</v>
      </c>
      <c r="D21" s="376">
        <f t="shared" si="0"/>
        <v>0</v>
      </c>
      <c r="E21" s="388">
        <f t="shared" si="1"/>
        <v>0</v>
      </c>
      <c r="F21" s="389">
        <f t="shared" si="2"/>
        <v>0</v>
      </c>
      <c r="G21" s="388">
        <f t="shared" si="3"/>
        <v>0</v>
      </c>
    </row>
    <row r="22" spans="1:7" ht="15">
      <c r="A22" s="361"/>
      <c r="B22" s="382"/>
      <c r="C22" s="366">
        <f>('Salaries - Year 4'!C23)*(1+$B$5)</f>
        <v>0</v>
      </c>
      <c r="D22" s="376">
        <f t="shared" si="0"/>
        <v>0</v>
      </c>
      <c r="E22" s="388">
        <f t="shared" si="1"/>
        <v>0</v>
      </c>
      <c r="F22" s="389">
        <f t="shared" si="2"/>
        <v>0</v>
      </c>
      <c r="G22" s="388">
        <f t="shared" si="3"/>
        <v>0</v>
      </c>
    </row>
    <row r="23" spans="1:7" ht="15">
      <c r="A23" s="361"/>
      <c r="B23" s="382"/>
      <c r="C23" s="366">
        <f>('Salaries - Year 4'!C24)*(1+$B$5)</f>
        <v>0</v>
      </c>
      <c r="D23" s="376">
        <f t="shared" si="0"/>
        <v>0</v>
      </c>
      <c r="E23" s="388">
        <f t="shared" si="1"/>
        <v>0</v>
      </c>
      <c r="F23" s="389">
        <f t="shared" si="2"/>
        <v>0</v>
      </c>
      <c r="G23" s="388">
        <f t="shared" si="3"/>
        <v>0</v>
      </c>
    </row>
    <row r="24" spans="1:7" ht="15">
      <c r="A24" s="361"/>
      <c r="B24" s="382"/>
      <c r="C24" s="366">
        <f>('Salaries - Year 4'!C25)*(1+$B$5)</f>
        <v>0</v>
      </c>
      <c r="D24" s="376">
        <f t="shared" si="0"/>
        <v>0</v>
      </c>
      <c r="E24" s="388">
        <f t="shared" si="1"/>
        <v>0</v>
      </c>
      <c r="F24" s="389">
        <f t="shared" si="2"/>
        <v>0</v>
      </c>
      <c r="G24" s="388">
        <f t="shared" si="3"/>
        <v>0</v>
      </c>
    </row>
    <row r="25" spans="1:7" ht="15">
      <c r="A25" s="361"/>
      <c r="B25" s="382"/>
      <c r="C25" s="366">
        <f>('Salaries - Year 4'!C26)*(1+$B$5)</f>
        <v>0</v>
      </c>
      <c r="D25" s="376">
        <f t="shared" si="0"/>
        <v>0</v>
      </c>
      <c r="E25" s="388">
        <f t="shared" si="1"/>
        <v>0</v>
      </c>
      <c r="F25" s="389">
        <f t="shared" si="2"/>
        <v>0</v>
      </c>
      <c r="G25" s="388">
        <f t="shared" si="3"/>
        <v>0</v>
      </c>
    </row>
    <row r="26" spans="1:7" ht="15">
      <c r="A26" s="361"/>
      <c r="B26" s="382"/>
      <c r="C26" s="366">
        <f>('Salaries - Year 4'!C27)*(1+$B$5)</f>
        <v>0</v>
      </c>
      <c r="D26" s="376">
        <f>B26*C26</f>
        <v>0</v>
      </c>
      <c r="E26" s="388">
        <f>D26*$E$12</f>
        <v>0</v>
      </c>
      <c r="F26" s="389">
        <f>D26*$F$12</f>
        <v>0</v>
      </c>
      <c r="G26" s="388">
        <f>D26*$G$12</f>
        <v>0</v>
      </c>
    </row>
    <row r="27" spans="1:7" ht="15.75" thickBot="1">
      <c r="A27" s="370"/>
      <c r="B27" s="382"/>
      <c r="C27" s="366">
        <f>('Salaries - Year 4'!C27)*(1+$B$5)</f>
        <v>0</v>
      </c>
      <c r="D27" s="376">
        <f t="shared" si="0"/>
        <v>0</v>
      </c>
      <c r="E27" s="388">
        <f t="shared" si="1"/>
        <v>0</v>
      </c>
      <c r="F27" s="390">
        <f t="shared" si="2"/>
        <v>0</v>
      </c>
      <c r="G27" s="388">
        <f t="shared" si="3"/>
        <v>0</v>
      </c>
    </row>
    <row r="28" spans="1:7" ht="15.75" thickBot="1">
      <c r="A28" s="391" t="s">
        <v>252</v>
      </c>
      <c r="B28" s="392">
        <f>SUM(B13:B27)</f>
        <v>0</v>
      </c>
      <c r="C28" s="379"/>
      <c r="D28" s="380">
        <f>SUM(D13:D27)</f>
        <v>0</v>
      </c>
      <c r="E28" s="380">
        <f>SUM(E13:E27)</f>
        <v>0</v>
      </c>
      <c r="F28" s="380">
        <f>SUM(F13:F27)</f>
        <v>0</v>
      </c>
      <c r="G28" s="380">
        <f>SUM(G13:G27)</f>
        <v>0</v>
      </c>
    </row>
    <row r="29" spans="1:7" ht="12.75">
      <c r="A29" s="635"/>
      <c r="B29" s="635"/>
      <c r="C29" s="635"/>
      <c r="D29" s="447"/>
      <c r="E29" s="405"/>
      <c r="F29" s="405"/>
      <c r="G29" s="405"/>
    </row>
    <row r="30" spans="1:7" ht="13.5" thickBot="1">
      <c r="A30" s="446"/>
      <c r="B30" s="446"/>
      <c r="C30" s="446"/>
      <c r="D30" s="447"/>
      <c r="E30" s="405"/>
      <c r="F30" s="405"/>
      <c r="G30" s="405"/>
    </row>
    <row r="31" spans="1:7" ht="15" thickBot="1">
      <c r="A31" s="629" t="s">
        <v>346</v>
      </c>
      <c r="B31" s="630"/>
      <c r="C31" s="630"/>
      <c r="D31" s="631"/>
      <c r="E31" s="405"/>
      <c r="F31" s="405"/>
      <c r="G31" s="405"/>
    </row>
    <row r="32" spans="1:7" ht="60.75" thickBot="1">
      <c r="A32" s="632" t="s">
        <v>253</v>
      </c>
      <c r="B32" s="633"/>
      <c r="C32" s="633"/>
      <c r="D32" s="634"/>
      <c r="E32" s="363" t="s">
        <v>254</v>
      </c>
      <c r="F32" s="363" t="s">
        <v>251</v>
      </c>
      <c r="G32" s="405"/>
    </row>
    <row r="33" spans="1:7" ht="16.5" thickBot="1">
      <c r="A33" s="626"/>
      <c r="B33" s="627"/>
      <c r="C33" s="627"/>
      <c r="D33" s="628"/>
      <c r="E33" s="387">
        <v>0.062</v>
      </c>
      <c r="F33" s="387">
        <v>0.0145</v>
      </c>
      <c r="G33" s="405"/>
    </row>
    <row r="34" spans="1:7" ht="15">
      <c r="A34" s="616" t="s">
        <v>33</v>
      </c>
      <c r="B34" s="381"/>
      <c r="C34" s="366">
        <f>('Salaries - Year 4'!C34)*(1+$B$5)</f>
        <v>0</v>
      </c>
      <c r="D34" s="376">
        <f>B34*C34</f>
        <v>0</v>
      </c>
      <c r="E34" s="388">
        <f>D34*$E$33</f>
        <v>0</v>
      </c>
      <c r="F34" s="388">
        <f>D34*$F$33</f>
        <v>0</v>
      </c>
      <c r="G34" s="405"/>
    </row>
    <row r="35" spans="1:7" ht="15">
      <c r="A35" s="616" t="s">
        <v>243</v>
      </c>
      <c r="B35" s="382"/>
      <c r="C35" s="366">
        <f>('Salaries - Year 4'!C36)*(1+$B$5)</f>
        <v>0</v>
      </c>
      <c r="D35" s="376">
        <f aca="true" t="shared" si="4" ref="D35:D56">B35*C35</f>
        <v>0</v>
      </c>
      <c r="E35" s="393">
        <f aca="true" t="shared" si="5" ref="E35:E56">D35*$E$33</f>
        <v>0</v>
      </c>
      <c r="F35" s="393">
        <f aca="true" t="shared" si="6" ref="F35:F56">D35*$F$33</f>
        <v>0</v>
      </c>
      <c r="G35" s="405"/>
    </row>
    <row r="36" spans="1:7" ht="15">
      <c r="A36" s="616" t="s">
        <v>244</v>
      </c>
      <c r="B36" s="382"/>
      <c r="C36" s="366">
        <f>('Salaries - Year 4'!C37)*(1+$B$5)</f>
        <v>0</v>
      </c>
      <c r="D36" s="376">
        <f t="shared" si="4"/>
        <v>0</v>
      </c>
      <c r="E36" s="393">
        <f t="shared" si="5"/>
        <v>0</v>
      </c>
      <c r="F36" s="393">
        <f t="shared" si="6"/>
        <v>0</v>
      </c>
      <c r="G36" s="405"/>
    </row>
    <row r="37" spans="1:7" ht="15">
      <c r="A37" s="616" t="s">
        <v>34</v>
      </c>
      <c r="B37" s="382"/>
      <c r="C37" s="366">
        <f>('Salaries - Year 4'!C38)*(1+$B$5)</f>
        <v>0</v>
      </c>
      <c r="D37" s="376">
        <f t="shared" si="4"/>
        <v>0</v>
      </c>
      <c r="E37" s="393">
        <f t="shared" si="5"/>
        <v>0</v>
      </c>
      <c r="F37" s="393">
        <f t="shared" si="6"/>
        <v>0</v>
      </c>
      <c r="G37" s="405"/>
    </row>
    <row r="38" spans="1:7" ht="15">
      <c r="A38" s="361" t="s">
        <v>24</v>
      </c>
      <c r="B38" s="382"/>
      <c r="C38" s="366">
        <f>('Salaries - Year 4'!C39)*(1+$B$5)</f>
        <v>0</v>
      </c>
      <c r="D38" s="376">
        <f t="shared" si="4"/>
        <v>0</v>
      </c>
      <c r="E38" s="393">
        <f t="shared" si="5"/>
        <v>0</v>
      </c>
      <c r="F38" s="393">
        <f t="shared" si="6"/>
        <v>0</v>
      </c>
      <c r="G38" s="405"/>
    </row>
    <row r="39" spans="1:7" ht="15">
      <c r="A39" s="361" t="s">
        <v>255</v>
      </c>
      <c r="B39" s="382"/>
      <c r="C39" s="366">
        <f>('Salaries - Year 4'!C40)*(1+$B$5)</f>
        <v>0</v>
      </c>
      <c r="D39" s="376">
        <f t="shared" si="4"/>
        <v>0</v>
      </c>
      <c r="E39" s="393">
        <f t="shared" si="5"/>
        <v>0</v>
      </c>
      <c r="F39" s="393">
        <f t="shared" si="6"/>
        <v>0</v>
      </c>
      <c r="G39" s="405"/>
    </row>
    <row r="40" spans="1:7" ht="15">
      <c r="A40" s="361" t="s">
        <v>256</v>
      </c>
      <c r="B40" s="382"/>
      <c r="C40" s="366">
        <f>('Salaries - Year 4'!C41)*(1+$B$5)</f>
        <v>0</v>
      </c>
      <c r="D40" s="376">
        <f t="shared" si="4"/>
        <v>0</v>
      </c>
      <c r="E40" s="393">
        <f t="shared" si="5"/>
        <v>0</v>
      </c>
      <c r="F40" s="393">
        <f t="shared" si="6"/>
        <v>0</v>
      </c>
      <c r="G40" s="405"/>
    </row>
    <row r="41" spans="1:7" ht="15">
      <c r="A41" s="361"/>
      <c r="B41" s="382"/>
      <c r="C41" s="366">
        <f>('Salaries - Year 4'!C42)*(1+$B$5)</f>
        <v>0</v>
      </c>
      <c r="D41" s="376">
        <f t="shared" si="4"/>
        <v>0</v>
      </c>
      <c r="E41" s="393">
        <f t="shared" si="5"/>
        <v>0</v>
      </c>
      <c r="F41" s="393">
        <f t="shared" si="6"/>
        <v>0</v>
      </c>
      <c r="G41" s="405"/>
    </row>
    <row r="42" spans="1:7" ht="15">
      <c r="A42" s="361"/>
      <c r="B42" s="382"/>
      <c r="C42" s="366">
        <f>('Salaries - Year 4'!C43)*(1+$B$5)</f>
        <v>0</v>
      </c>
      <c r="D42" s="376">
        <f t="shared" si="4"/>
        <v>0</v>
      </c>
      <c r="E42" s="393">
        <f t="shared" si="5"/>
        <v>0</v>
      </c>
      <c r="F42" s="393">
        <f t="shared" si="6"/>
        <v>0</v>
      </c>
      <c r="G42" s="405"/>
    </row>
    <row r="43" spans="1:7" ht="15">
      <c r="A43" s="361"/>
      <c r="B43" s="382"/>
      <c r="C43" s="366">
        <f>('Salaries - Year 4'!C44)*(1+$B$5)</f>
        <v>0</v>
      </c>
      <c r="D43" s="376">
        <f t="shared" si="4"/>
        <v>0</v>
      </c>
      <c r="E43" s="393">
        <f t="shared" si="5"/>
        <v>0</v>
      </c>
      <c r="F43" s="393">
        <f t="shared" si="6"/>
        <v>0</v>
      </c>
      <c r="G43" s="405"/>
    </row>
    <row r="44" spans="1:7" ht="15">
      <c r="A44" s="361"/>
      <c r="B44" s="382"/>
      <c r="C44" s="366">
        <f>('Salaries - Year 4'!C45)*(1+$B$5)</f>
        <v>0</v>
      </c>
      <c r="D44" s="376">
        <f t="shared" si="4"/>
        <v>0</v>
      </c>
      <c r="E44" s="393">
        <f t="shared" si="5"/>
        <v>0</v>
      </c>
      <c r="F44" s="393">
        <f t="shared" si="6"/>
        <v>0</v>
      </c>
      <c r="G44" s="405"/>
    </row>
    <row r="45" spans="1:7" ht="15">
      <c r="A45" s="361"/>
      <c r="B45" s="382"/>
      <c r="C45" s="366">
        <f>('Salaries - Year 4'!C46)*(1+$B$5)</f>
        <v>0</v>
      </c>
      <c r="D45" s="376">
        <f t="shared" si="4"/>
        <v>0</v>
      </c>
      <c r="E45" s="393">
        <f t="shared" si="5"/>
        <v>0</v>
      </c>
      <c r="F45" s="393">
        <f t="shared" si="6"/>
        <v>0</v>
      </c>
      <c r="G45" s="405"/>
    </row>
    <row r="46" spans="1:7" ht="15">
      <c r="A46" s="362"/>
      <c r="B46" s="382"/>
      <c r="C46" s="366">
        <f>('Salaries - Year 4'!C47)*(1+$B$5)</f>
        <v>0</v>
      </c>
      <c r="D46" s="376">
        <f t="shared" si="4"/>
        <v>0</v>
      </c>
      <c r="E46" s="393">
        <f t="shared" si="5"/>
        <v>0</v>
      </c>
      <c r="F46" s="393">
        <f t="shared" si="6"/>
        <v>0</v>
      </c>
      <c r="G46" s="405"/>
    </row>
    <row r="47" spans="1:7" ht="15">
      <c r="A47" s="362"/>
      <c r="B47" s="382"/>
      <c r="C47" s="366">
        <f>('Salaries - Year 4'!C48)*(1+$B$5)</f>
        <v>0</v>
      </c>
      <c r="D47" s="376">
        <f t="shared" si="4"/>
        <v>0</v>
      </c>
      <c r="E47" s="393">
        <f t="shared" si="5"/>
        <v>0</v>
      </c>
      <c r="F47" s="393">
        <f t="shared" si="6"/>
        <v>0</v>
      </c>
      <c r="G47" s="405"/>
    </row>
    <row r="48" spans="1:7" ht="15">
      <c r="A48" s="362"/>
      <c r="B48" s="383"/>
      <c r="C48" s="366">
        <f>('Salaries - Year 4'!C49)*(1+$B$5)</f>
        <v>0</v>
      </c>
      <c r="D48" s="376">
        <f t="shared" si="4"/>
        <v>0</v>
      </c>
      <c r="E48" s="393">
        <f t="shared" si="5"/>
        <v>0</v>
      </c>
      <c r="F48" s="393">
        <f t="shared" si="6"/>
        <v>0</v>
      </c>
      <c r="G48" s="405"/>
    </row>
    <row r="49" spans="1:7" ht="15">
      <c r="A49" s="362"/>
      <c r="B49" s="383"/>
      <c r="C49" s="366">
        <f>('Salaries - Year 4'!C50)*(1+$B$5)</f>
        <v>0</v>
      </c>
      <c r="D49" s="376">
        <f t="shared" si="4"/>
        <v>0</v>
      </c>
      <c r="E49" s="393">
        <f t="shared" si="5"/>
        <v>0</v>
      </c>
      <c r="F49" s="393">
        <f t="shared" si="6"/>
        <v>0</v>
      </c>
      <c r="G49" s="405"/>
    </row>
    <row r="50" spans="1:7" ht="15">
      <c r="A50" s="362"/>
      <c r="B50" s="383"/>
      <c r="C50" s="366">
        <f>('Salaries - Year 4'!C51)*(1+$B$5)</f>
        <v>0</v>
      </c>
      <c r="D50" s="376">
        <f t="shared" si="4"/>
        <v>0</v>
      </c>
      <c r="E50" s="393">
        <f t="shared" si="5"/>
        <v>0</v>
      </c>
      <c r="F50" s="393">
        <f t="shared" si="6"/>
        <v>0</v>
      </c>
      <c r="G50" s="405"/>
    </row>
    <row r="51" spans="1:7" ht="15">
      <c r="A51" s="362"/>
      <c r="B51" s="383"/>
      <c r="C51" s="366">
        <f>('Salaries - Year 4'!C52)*(1+$B$5)</f>
        <v>0</v>
      </c>
      <c r="D51" s="376">
        <f t="shared" si="4"/>
        <v>0</v>
      </c>
      <c r="E51" s="393">
        <f t="shared" si="5"/>
        <v>0</v>
      </c>
      <c r="F51" s="393">
        <f t="shared" si="6"/>
        <v>0</v>
      </c>
      <c r="G51" s="405"/>
    </row>
    <row r="52" spans="1:7" ht="15">
      <c r="A52" s="362"/>
      <c r="B52" s="383"/>
      <c r="C52" s="366">
        <f>('Salaries - Year 4'!C53)*(1+$B$5)</f>
        <v>0</v>
      </c>
      <c r="D52" s="376">
        <f t="shared" si="4"/>
        <v>0</v>
      </c>
      <c r="E52" s="393">
        <f t="shared" si="5"/>
        <v>0</v>
      </c>
      <c r="F52" s="393">
        <f t="shared" si="6"/>
        <v>0</v>
      </c>
      <c r="G52" s="405"/>
    </row>
    <row r="53" spans="1:7" ht="15">
      <c r="A53" s="362"/>
      <c r="B53" s="383"/>
      <c r="C53" s="366">
        <f>('Salaries - Year 4'!C54)*(1+$B$5)</f>
        <v>0</v>
      </c>
      <c r="D53" s="376">
        <f t="shared" si="4"/>
        <v>0</v>
      </c>
      <c r="E53" s="393">
        <f t="shared" si="5"/>
        <v>0</v>
      </c>
      <c r="F53" s="393">
        <f t="shared" si="6"/>
        <v>0</v>
      </c>
      <c r="G53" s="405"/>
    </row>
    <row r="54" spans="1:7" ht="15">
      <c r="A54" s="362"/>
      <c r="B54" s="383"/>
      <c r="C54" s="366">
        <f>('Salaries - Year 4'!C55)*(1+$B$5)</f>
        <v>0</v>
      </c>
      <c r="D54" s="376">
        <f t="shared" si="4"/>
        <v>0</v>
      </c>
      <c r="E54" s="393">
        <f t="shared" si="5"/>
        <v>0</v>
      </c>
      <c r="F54" s="393">
        <f t="shared" si="6"/>
        <v>0</v>
      </c>
      <c r="G54" s="405"/>
    </row>
    <row r="55" spans="1:7" ht="15">
      <c r="A55" s="364"/>
      <c r="B55" s="383"/>
      <c r="C55" s="366">
        <f>('Salaries - Year 4'!C56)*(1+$B$5)</f>
        <v>0</v>
      </c>
      <c r="D55" s="376">
        <f>B55*C55</f>
        <v>0</v>
      </c>
      <c r="E55" s="393">
        <f>D55*$E$33</f>
        <v>0</v>
      </c>
      <c r="F55" s="393">
        <f>D55*$F$33</f>
        <v>0</v>
      </c>
      <c r="G55" s="405"/>
    </row>
    <row r="56" spans="1:7" ht="15.75" thickBot="1">
      <c r="A56" s="364"/>
      <c r="B56" s="383"/>
      <c r="C56" s="366">
        <f>('Salaries - Year 4'!C56)*(1+$B$5)</f>
        <v>0</v>
      </c>
      <c r="D56" s="376">
        <f t="shared" si="4"/>
        <v>0</v>
      </c>
      <c r="E56" s="393">
        <f t="shared" si="5"/>
        <v>0</v>
      </c>
      <c r="F56" s="393">
        <f t="shared" si="6"/>
        <v>0</v>
      </c>
      <c r="G56" s="405"/>
    </row>
    <row r="57" spans="1:7" ht="15.75" thickBot="1">
      <c r="A57" s="391" t="s">
        <v>252</v>
      </c>
      <c r="B57" s="394">
        <f>SUM(B34:B56)</f>
        <v>0</v>
      </c>
      <c r="C57" s="395"/>
      <c r="D57" s="380">
        <f>SUM(D34:D56)</f>
        <v>0</v>
      </c>
      <c r="E57" s="380">
        <f>SUM(E34:E56)</f>
        <v>0</v>
      </c>
      <c r="F57" s="380">
        <f>SUM(F34:F56)</f>
        <v>0</v>
      </c>
      <c r="G57" s="405"/>
    </row>
    <row r="58" spans="1:7" ht="13.5" thickBot="1">
      <c r="A58" s="405"/>
      <c r="B58" s="405"/>
      <c r="C58" s="405"/>
      <c r="D58" s="405"/>
      <c r="E58" s="405"/>
      <c r="F58" s="405"/>
      <c r="G58" s="405"/>
    </row>
    <row r="59" spans="1:7" ht="15.75" thickBot="1">
      <c r="A59" s="396" t="s">
        <v>6</v>
      </c>
      <c r="B59" s="397" t="s">
        <v>49</v>
      </c>
      <c r="C59" s="405"/>
      <c r="D59" s="405"/>
      <c r="E59" s="405"/>
      <c r="F59" s="405"/>
      <c r="G59" s="405"/>
    </row>
    <row r="60" spans="1:7" ht="15.75" thickBot="1">
      <c r="A60" s="398" t="s">
        <v>257</v>
      </c>
      <c r="B60" s="380">
        <f>D28</f>
        <v>0</v>
      </c>
      <c r="C60" s="405"/>
      <c r="D60" s="405"/>
      <c r="E60" s="405"/>
      <c r="F60" s="405"/>
      <c r="G60" s="405"/>
    </row>
    <row r="61" spans="1:7" ht="15.75" thickBot="1">
      <c r="A61" s="399" t="s">
        <v>258</v>
      </c>
      <c r="B61" s="380">
        <f>D57</f>
        <v>0</v>
      </c>
      <c r="C61" s="405"/>
      <c r="D61" s="405"/>
      <c r="E61" s="405"/>
      <c r="F61" s="405"/>
      <c r="G61" s="405"/>
    </row>
    <row r="62" spans="1:7" ht="15.75" thickBot="1">
      <c r="A62" s="400" t="s">
        <v>259</v>
      </c>
      <c r="B62" s="380">
        <f>SUM(B60:B61)</f>
        <v>0</v>
      </c>
      <c r="C62" s="405"/>
      <c r="D62" s="405"/>
      <c r="E62" s="405"/>
      <c r="F62" s="405"/>
      <c r="G62" s="405"/>
    </row>
    <row r="63" spans="1:7" ht="12.75">
      <c r="A63" s="405"/>
      <c r="B63" s="405"/>
      <c r="C63" s="405"/>
      <c r="D63" s="405"/>
      <c r="E63" s="405"/>
      <c r="F63" s="405"/>
      <c r="G63" s="405"/>
    </row>
    <row r="64" spans="1:7" ht="13.5" thickBot="1">
      <c r="A64" s="405"/>
      <c r="B64" s="405"/>
      <c r="C64" s="405"/>
      <c r="D64" s="405"/>
      <c r="E64" s="405"/>
      <c r="F64" s="405"/>
      <c r="G64" s="405"/>
    </row>
    <row r="65" spans="1:2" ht="15.75" thickBot="1">
      <c r="A65" s="396" t="s">
        <v>260</v>
      </c>
      <c r="B65" s="397" t="s">
        <v>49</v>
      </c>
    </row>
    <row r="66" spans="1:2" ht="15.75" thickBot="1">
      <c r="A66" s="398" t="s">
        <v>257</v>
      </c>
      <c r="B66" s="380">
        <f>G28</f>
        <v>0</v>
      </c>
    </row>
    <row r="67" spans="1:2" ht="15.75" thickBot="1">
      <c r="A67" s="399" t="s">
        <v>258</v>
      </c>
      <c r="B67" s="380">
        <f>F57</f>
        <v>0</v>
      </c>
    </row>
    <row r="68" spans="1:2" ht="15.75" thickBot="1">
      <c r="A68" s="400" t="s">
        <v>261</v>
      </c>
      <c r="B68" s="380">
        <f>SUM(B66:B67)</f>
        <v>0</v>
      </c>
    </row>
    <row r="70" ht="13.5" thickBot="1"/>
    <row r="71" spans="1:2" ht="15.75" thickBot="1">
      <c r="A71" s="396" t="s">
        <v>25</v>
      </c>
      <c r="B71" s="397" t="s">
        <v>49</v>
      </c>
    </row>
    <row r="72" spans="1:2" ht="15.75" thickBot="1">
      <c r="A72" s="398" t="s">
        <v>262</v>
      </c>
      <c r="B72" s="401">
        <f>B28</f>
        <v>0</v>
      </c>
    </row>
    <row r="73" spans="1:2" ht="15.75" thickBot="1">
      <c r="A73" s="398" t="s">
        <v>263</v>
      </c>
      <c r="B73" s="401">
        <f>B57</f>
        <v>0</v>
      </c>
    </row>
    <row r="74" spans="1:2" ht="15.75" thickBot="1">
      <c r="A74" s="400" t="s">
        <v>264</v>
      </c>
      <c r="B74" s="40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8:A56 A15:A26"/>
  </dataValidations>
  <printOptions/>
  <pageMargins left="0.7" right="0.7" top="0.75" bottom="0.75" header="0.3" footer="0.3"/>
  <pageSetup horizontalDpi="600" verticalDpi="600" orientation="portrait" scale="61" r:id="rId1"/>
  <rowBreaks count="1" manualBreakCount="1">
    <brk id="57" max="255" man="1"/>
  </rowBreaks>
</worksheet>
</file>

<file path=xl/worksheets/sheet8.xml><?xml version="1.0" encoding="utf-8"?>
<worksheet xmlns="http://schemas.openxmlformats.org/spreadsheetml/2006/main" xmlns:r="http://schemas.openxmlformats.org/officeDocument/2006/relationships">
  <sheetPr codeName="Sheet8"/>
  <dimension ref="A1:G32"/>
  <sheetViews>
    <sheetView zoomScalePageLayoutView="0" workbookViewId="0" topLeftCell="A1">
      <selection activeCell="A1" sqref="A1"/>
      <selection activeCell="A1" sqref="A1"/>
      <selection activeCell="A1" sqref="A1"/>
    </sheetView>
  </sheetViews>
  <sheetFormatPr defaultColWidth="9.140625" defaultRowHeight="12.75"/>
  <cols>
    <col min="1" max="1" width="79.00390625" style="0" customWidth="1"/>
    <col min="2" max="7" width="15.7109375" style="0" customWidth="1"/>
  </cols>
  <sheetData>
    <row r="1" spans="1:7" ht="18">
      <c r="A1" s="343">
        <f>'Budget with Assumptions'!$A$2</f>
        <v>0</v>
      </c>
      <c r="B1" s="52"/>
      <c r="C1" s="51"/>
      <c r="D1" s="51"/>
      <c r="E1" s="45"/>
      <c r="F1" s="45"/>
      <c r="G1" s="45"/>
    </row>
    <row r="2" spans="1:7" ht="18.75" thickBot="1">
      <c r="A2" s="344" t="s">
        <v>215</v>
      </c>
      <c r="B2" s="52"/>
      <c r="C2" s="51"/>
      <c r="D2" s="51"/>
      <c r="E2" s="45"/>
      <c r="F2" s="45"/>
      <c r="G2" s="45"/>
    </row>
    <row r="3" spans="2:7" ht="15.75">
      <c r="B3" s="52"/>
      <c r="C3" s="51"/>
      <c r="D3" s="51"/>
      <c r="E3" s="45"/>
      <c r="F3" s="45"/>
      <c r="G3" s="45"/>
    </row>
    <row r="4" spans="1:7" ht="19.5" customHeight="1">
      <c r="A4" s="331"/>
      <c r="B4" s="46"/>
      <c r="C4" s="46"/>
      <c r="D4" s="46"/>
      <c r="E4" s="46"/>
      <c r="F4" s="46"/>
      <c r="G4" s="46"/>
    </row>
    <row r="5" spans="1:7" ht="13.5" thickBot="1">
      <c r="A5" s="47"/>
      <c r="B5" s="47"/>
      <c r="C5" s="47"/>
      <c r="D5" s="47"/>
      <c r="E5" s="47"/>
      <c r="F5" s="47"/>
      <c r="G5" s="47"/>
    </row>
    <row r="6" spans="1:7" ht="19.5" customHeight="1" thickBot="1">
      <c r="A6" s="333"/>
      <c r="B6" s="636" t="s">
        <v>213</v>
      </c>
      <c r="C6" s="637"/>
      <c r="D6" s="637"/>
      <c r="E6" s="637"/>
      <c r="F6" s="637"/>
      <c r="G6" s="638"/>
    </row>
    <row r="7" spans="1:7" ht="18.75" customHeight="1" thickBot="1">
      <c r="A7" s="337" t="s">
        <v>211</v>
      </c>
      <c r="B7" s="339" t="s">
        <v>58</v>
      </c>
      <c r="C7" s="340">
        <f>'Budget with Assumptions'!L9</f>
        <v>2020</v>
      </c>
      <c r="D7" s="340">
        <f>'Budget with Assumptions'!N9</f>
        <v>2021</v>
      </c>
      <c r="E7" s="340">
        <f>'Budget with Assumptions'!P9</f>
        <v>2022</v>
      </c>
      <c r="F7" s="340">
        <f>'Budget with Assumptions'!R9</f>
        <v>2023</v>
      </c>
      <c r="G7" s="340">
        <f>'Budget with Assumptions'!T9</f>
        <v>2024</v>
      </c>
    </row>
    <row r="8" spans="1:7" ht="12.75">
      <c r="A8" s="338" t="s">
        <v>41</v>
      </c>
      <c r="B8" s="332" t="s">
        <v>94</v>
      </c>
      <c r="C8" s="64"/>
      <c r="D8" s="64"/>
      <c r="E8" s="64"/>
      <c r="F8" s="64"/>
      <c r="G8" s="64"/>
    </row>
    <row r="9" spans="1:7" ht="12.75">
      <c r="A9" s="338" t="s">
        <v>42</v>
      </c>
      <c r="B9" s="332" t="s">
        <v>94</v>
      </c>
      <c r="C9" s="64"/>
      <c r="D9" s="64"/>
      <c r="E9" s="64"/>
      <c r="F9" s="64"/>
      <c r="G9" s="64"/>
    </row>
    <row r="10" spans="1:7" ht="12.75">
      <c r="A10" s="338" t="s">
        <v>43</v>
      </c>
      <c r="B10" s="332" t="s">
        <v>94</v>
      </c>
      <c r="C10" s="64"/>
      <c r="D10" s="64"/>
      <c r="E10" s="64"/>
      <c r="F10" s="64"/>
      <c r="G10" s="64"/>
    </row>
    <row r="11" spans="1:7" ht="12.75">
      <c r="A11" s="338" t="s">
        <v>44</v>
      </c>
      <c r="B11" s="332" t="s">
        <v>94</v>
      </c>
      <c r="C11" s="64"/>
      <c r="D11" s="64"/>
      <c r="E11" s="64"/>
      <c r="F11" s="64"/>
      <c r="G11" s="64"/>
    </row>
    <row r="12" spans="1:7" ht="12.75">
      <c r="A12" s="338" t="s">
        <v>45</v>
      </c>
      <c r="B12" s="332" t="s">
        <v>94</v>
      </c>
      <c r="C12" s="64"/>
      <c r="D12" s="64"/>
      <c r="E12" s="64"/>
      <c r="F12" s="64"/>
      <c r="G12" s="64"/>
    </row>
    <row r="13" spans="1:7" ht="13.5" thickBot="1">
      <c r="A13" s="347" t="s">
        <v>46</v>
      </c>
      <c r="B13" s="332" t="s">
        <v>94</v>
      </c>
      <c r="C13" s="66"/>
      <c r="D13" s="64"/>
      <c r="E13" s="64"/>
      <c r="F13" s="64"/>
      <c r="G13" s="64"/>
    </row>
    <row r="14" spans="1:7" ht="23.25" customHeight="1" thickBot="1">
      <c r="A14" s="349" t="s">
        <v>217</v>
      </c>
      <c r="B14" s="48"/>
      <c r="C14" s="348">
        <f>SUM(C8:C13)</f>
        <v>0</v>
      </c>
      <c r="D14" s="348">
        <f>SUM(D8:D13)</f>
        <v>0</v>
      </c>
      <c r="E14" s="348">
        <f>SUM(E8:E13)</f>
        <v>0</v>
      </c>
      <c r="F14" s="348">
        <f>SUM(F8:F13)</f>
        <v>0</v>
      </c>
      <c r="G14" s="348">
        <f>SUM(G8:G13)</f>
        <v>0</v>
      </c>
    </row>
    <row r="15" spans="1:7" ht="13.5" thickBot="1">
      <c r="A15" s="46"/>
      <c r="B15" s="46"/>
      <c r="C15" s="46"/>
      <c r="D15" s="46"/>
      <c r="E15" s="46"/>
      <c r="F15" s="46"/>
      <c r="G15" s="46"/>
    </row>
    <row r="16" spans="1:7" ht="18.75" customHeight="1" thickBot="1">
      <c r="A16" s="341" t="str">
        <f aca="true" t="shared" si="0" ref="A16:A22">A7</f>
        <v>Clinician Position</v>
      </c>
      <c r="B16" s="636" t="s">
        <v>214</v>
      </c>
      <c r="C16" s="637"/>
      <c r="D16" s="637"/>
      <c r="E16" s="637"/>
      <c r="F16" s="637"/>
      <c r="G16" s="638"/>
    </row>
    <row r="17" spans="1:7" ht="12.75">
      <c r="A17" s="114" t="str">
        <f t="shared" si="0"/>
        <v>SPED Clinicians-Psychologist (reimbursed by CPS)</v>
      </c>
      <c r="B17" s="260" t="s">
        <v>94</v>
      </c>
      <c r="C17" s="346"/>
      <c r="D17" s="346"/>
      <c r="E17" s="346"/>
      <c r="F17" s="346"/>
      <c r="G17" s="346"/>
    </row>
    <row r="18" spans="1:7" ht="12.75">
      <c r="A18" s="114" t="str">
        <f t="shared" si="0"/>
        <v>SPED Clinicians-Social Worker (reimbursed by CPS)</v>
      </c>
      <c r="B18" s="260" t="s">
        <v>94</v>
      </c>
      <c r="C18" s="346"/>
      <c r="D18" s="346"/>
      <c r="E18" s="346"/>
      <c r="F18" s="346"/>
      <c r="G18" s="346"/>
    </row>
    <row r="19" spans="1:7" ht="12.75">
      <c r="A19" s="114" t="str">
        <f t="shared" si="0"/>
        <v>SPED Clinicians-Speech Therapist (reimbursed by CPS)</v>
      </c>
      <c r="B19" s="260" t="s">
        <v>94</v>
      </c>
      <c r="C19" s="346"/>
      <c r="D19" s="346"/>
      <c r="E19" s="346"/>
      <c r="F19" s="346"/>
      <c r="G19" s="346"/>
    </row>
    <row r="20" spans="1:7" ht="12.75">
      <c r="A20" s="114" t="str">
        <f t="shared" si="0"/>
        <v>SPED Clinicians-Physical Therapist (reimbursed by CPS)</v>
      </c>
      <c r="B20" s="260" t="s">
        <v>94</v>
      </c>
      <c r="C20" s="346"/>
      <c r="D20" s="346"/>
      <c r="E20" s="346"/>
      <c r="F20" s="346"/>
      <c r="G20" s="346"/>
    </row>
    <row r="21" spans="1:7" ht="12.75">
      <c r="A21" s="114" t="str">
        <f t="shared" si="0"/>
        <v>SPED Clinicians-Occupational Therapist (reimbursed by CPS)</v>
      </c>
      <c r="B21" s="260" t="s">
        <v>94</v>
      </c>
      <c r="C21" s="346"/>
      <c r="D21" s="346"/>
      <c r="E21" s="346"/>
      <c r="F21" s="346"/>
      <c r="G21" s="346"/>
    </row>
    <row r="22" spans="1:7" ht="12.75" customHeight="1">
      <c r="A22" s="114" t="str">
        <f t="shared" si="0"/>
        <v>SPED Clinicians-Nurse (reimbursed by CPS)</v>
      </c>
      <c r="B22" s="260" t="s">
        <v>94</v>
      </c>
      <c r="C22" s="346"/>
      <c r="D22" s="346"/>
      <c r="E22" s="346"/>
      <c r="F22" s="346"/>
      <c r="G22" s="346"/>
    </row>
    <row r="23" spans="1:7" ht="38.25" customHeight="1" thickBot="1">
      <c r="A23" s="65"/>
      <c r="B23" s="46"/>
      <c r="C23" s="46"/>
      <c r="D23" s="46"/>
      <c r="E23" s="46"/>
      <c r="F23" s="46"/>
      <c r="G23" s="46"/>
    </row>
    <row r="24" spans="1:7" ht="18.75" customHeight="1" thickBot="1">
      <c r="A24" s="341" t="str">
        <f>A16</f>
        <v>Clinician Position</v>
      </c>
      <c r="B24" s="636" t="s">
        <v>216</v>
      </c>
      <c r="C24" s="637"/>
      <c r="D24" s="637"/>
      <c r="E24" s="637"/>
      <c r="F24" s="637"/>
      <c r="G24" s="638"/>
    </row>
    <row r="25" spans="1:7" ht="12.75">
      <c r="A25" s="114" t="str">
        <f aca="true" t="shared" si="1" ref="A25:A30">A8</f>
        <v>SPED Clinicians-Psychologist (reimbursed by CPS)</v>
      </c>
      <c r="B25" s="261" t="s">
        <v>94</v>
      </c>
      <c r="C25" s="335">
        <f aca="true" t="shared" si="2" ref="C25:G30">C8*C17</f>
        <v>0</v>
      </c>
      <c r="D25" s="335">
        <f t="shared" si="2"/>
        <v>0</v>
      </c>
      <c r="E25" s="335">
        <f t="shared" si="2"/>
        <v>0</v>
      </c>
      <c r="F25" s="335">
        <f t="shared" si="2"/>
        <v>0</v>
      </c>
      <c r="G25" s="335">
        <f t="shared" si="2"/>
        <v>0</v>
      </c>
    </row>
    <row r="26" spans="1:7" ht="12.75">
      <c r="A26" s="115" t="str">
        <f t="shared" si="1"/>
        <v>SPED Clinicians-Social Worker (reimbursed by CPS)</v>
      </c>
      <c r="B26" s="261" t="s">
        <v>94</v>
      </c>
      <c r="C26" s="335">
        <f t="shared" si="2"/>
        <v>0</v>
      </c>
      <c r="D26" s="335">
        <f t="shared" si="2"/>
        <v>0</v>
      </c>
      <c r="E26" s="335">
        <f t="shared" si="2"/>
        <v>0</v>
      </c>
      <c r="F26" s="335">
        <f t="shared" si="2"/>
        <v>0</v>
      </c>
      <c r="G26" s="335">
        <f t="shared" si="2"/>
        <v>0</v>
      </c>
    </row>
    <row r="27" spans="1:7" ht="12.75">
      <c r="A27" s="115" t="str">
        <f t="shared" si="1"/>
        <v>SPED Clinicians-Speech Therapist (reimbursed by CPS)</v>
      </c>
      <c r="B27" s="261" t="s">
        <v>94</v>
      </c>
      <c r="C27" s="335">
        <f t="shared" si="2"/>
        <v>0</v>
      </c>
      <c r="D27" s="335">
        <f t="shared" si="2"/>
        <v>0</v>
      </c>
      <c r="E27" s="335">
        <f t="shared" si="2"/>
        <v>0</v>
      </c>
      <c r="F27" s="335">
        <f t="shared" si="2"/>
        <v>0</v>
      </c>
      <c r="G27" s="335">
        <f t="shared" si="2"/>
        <v>0</v>
      </c>
    </row>
    <row r="28" spans="1:7" ht="12.75">
      <c r="A28" s="115" t="str">
        <f t="shared" si="1"/>
        <v>SPED Clinicians-Physical Therapist (reimbursed by CPS)</v>
      </c>
      <c r="B28" s="261" t="s">
        <v>94</v>
      </c>
      <c r="C28" s="335">
        <f t="shared" si="2"/>
        <v>0</v>
      </c>
      <c r="D28" s="335">
        <f t="shared" si="2"/>
        <v>0</v>
      </c>
      <c r="E28" s="335">
        <f t="shared" si="2"/>
        <v>0</v>
      </c>
      <c r="F28" s="335">
        <f t="shared" si="2"/>
        <v>0</v>
      </c>
      <c r="G28" s="335">
        <f t="shared" si="2"/>
        <v>0</v>
      </c>
    </row>
    <row r="29" spans="1:7" ht="12.75">
      <c r="A29" s="115" t="str">
        <f t="shared" si="1"/>
        <v>SPED Clinicians-Occupational Therapist (reimbursed by CPS)</v>
      </c>
      <c r="B29" s="261" t="s">
        <v>94</v>
      </c>
      <c r="C29" s="335">
        <f t="shared" si="2"/>
        <v>0</v>
      </c>
      <c r="D29" s="335">
        <f t="shared" si="2"/>
        <v>0</v>
      </c>
      <c r="E29" s="335">
        <f t="shared" si="2"/>
        <v>0</v>
      </c>
      <c r="F29" s="335">
        <f t="shared" si="2"/>
        <v>0</v>
      </c>
      <c r="G29" s="335">
        <f t="shared" si="2"/>
        <v>0</v>
      </c>
    </row>
    <row r="30" spans="1:7" ht="13.5" thickBot="1">
      <c r="A30" s="115" t="str">
        <f t="shared" si="1"/>
        <v>SPED Clinicians-Nurse (reimbursed by CPS)</v>
      </c>
      <c r="B30" s="261" t="s">
        <v>94</v>
      </c>
      <c r="C30" s="335">
        <f t="shared" si="2"/>
        <v>0</v>
      </c>
      <c r="D30" s="335">
        <f t="shared" si="2"/>
        <v>0</v>
      </c>
      <c r="E30" s="335">
        <f t="shared" si="2"/>
        <v>0</v>
      </c>
      <c r="F30" s="335">
        <f t="shared" si="2"/>
        <v>0</v>
      </c>
      <c r="G30" s="335">
        <f t="shared" si="2"/>
        <v>0</v>
      </c>
    </row>
    <row r="31" spans="1:7" ht="20.25" customHeight="1" thickBot="1">
      <c r="A31" s="342" t="s">
        <v>212</v>
      </c>
      <c r="B31" s="334" t="s">
        <v>94</v>
      </c>
      <c r="C31" s="336">
        <f>SUM(C25:C30)</f>
        <v>0</v>
      </c>
      <c r="D31" s="336">
        <f>SUM(D25:D30)</f>
        <v>0</v>
      </c>
      <c r="E31" s="336">
        <f>SUM(E25:E30)</f>
        <v>0</v>
      </c>
      <c r="F31" s="336">
        <f>SUM(F25:F30)</f>
        <v>0</v>
      </c>
      <c r="G31" s="336">
        <f>SUM(G25:G30)</f>
        <v>0</v>
      </c>
    </row>
    <row r="32" spans="1:7" s="90" customFormat="1" ht="12.75">
      <c r="A32" s="345"/>
      <c r="B32" s="65"/>
      <c r="C32" s="65"/>
      <c r="D32" s="65"/>
      <c r="E32" s="65"/>
      <c r="F32" s="65"/>
      <c r="G32" s="65"/>
    </row>
  </sheetData>
  <sheetProtection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sheetPr codeName="Sheet9"/>
  <dimension ref="A1:Y19"/>
  <sheetViews>
    <sheetView zoomScale="75" zoomScaleNormal="75" zoomScaleSheetLayoutView="75" zoomScalePageLayoutView="0" workbookViewId="0" topLeftCell="A1">
      <selection activeCell="E24" sqref="E24"/>
      <selection activeCell="X26" sqref="X26"/>
      <selection activeCell="A1" sqref="A1:B1"/>
    </sheetView>
  </sheetViews>
  <sheetFormatPr defaultColWidth="8.8515625" defaultRowHeight="12.75"/>
  <cols>
    <col min="1" max="1" width="79.421875" style="215" bestFit="1" customWidth="1"/>
    <col min="2" max="2" width="20.8515625" style="215" customWidth="1"/>
    <col min="3" max="3" width="17.421875" style="215" customWidth="1"/>
    <col min="4" max="4" width="18.421875" style="215" customWidth="1"/>
    <col min="5" max="5" width="23.7109375" style="215" bestFit="1" customWidth="1"/>
    <col min="6" max="6" width="79.421875" style="215" bestFit="1" customWidth="1"/>
    <col min="7" max="7" width="20.8515625" style="215" customWidth="1"/>
    <col min="8" max="8" width="17.421875" style="215" customWidth="1"/>
    <col min="9" max="9" width="22.8515625" style="215" bestFit="1" customWidth="1"/>
    <col min="10" max="10" width="23.7109375" style="215" bestFit="1" customWidth="1"/>
    <col min="11" max="11" width="66.57421875" style="215" customWidth="1"/>
    <col min="12" max="12" width="20.8515625" style="215" customWidth="1"/>
    <col min="13" max="13" width="17.421875" style="215" customWidth="1"/>
    <col min="14" max="14" width="22.8515625" style="215" bestFit="1" customWidth="1"/>
    <col min="15" max="15" width="23.7109375" style="215" bestFit="1" customWidth="1"/>
    <col min="16" max="16" width="64.57421875" style="215" customWidth="1"/>
    <col min="17" max="17" width="20.8515625" style="215" customWidth="1"/>
    <col min="18" max="18" width="17.421875" style="215" customWidth="1"/>
    <col min="19" max="19" width="22.8515625" style="215" bestFit="1" customWidth="1"/>
    <col min="20" max="20" width="23.7109375" style="215" bestFit="1" customWidth="1"/>
    <col min="21" max="21" width="63.7109375" style="215" customWidth="1"/>
    <col min="22" max="22" width="20.8515625" style="215" customWidth="1"/>
    <col min="23" max="23" width="17.421875" style="215" customWidth="1"/>
    <col min="24" max="24" width="22.8515625" style="215" bestFit="1" customWidth="1"/>
    <col min="25" max="25" width="23.7109375" style="215" bestFit="1" customWidth="1"/>
    <col min="26" max="16384" width="8.8515625" style="215" customWidth="1"/>
  </cols>
  <sheetData>
    <row r="1" spans="1:5" ht="19.5" customHeight="1" thickBot="1">
      <c r="A1" s="641">
        <f>'Budget with Assumptions'!$A$2</f>
        <v>0</v>
      </c>
      <c r="B1" s="642"/>
      <c r="C1" s="448"/>
      <c r="D1" s="448"/>
      <c r="E1" s="449"/>
    </row>
    <row r="2" spans="1:5" ht="15">
      <c r="A2" s="450"/>
      <c r="B2" s="448"/>
      <c r="C2" s="448"/>
      <c r="D2" s="448"/>
      <c r="E2" s="449"/>
    </row>
    <row r="3" spans="1:5" ht="15">
      <c r="A3" s="451"/>
      <c r="B3" s="448"/>
      <c r="C3" s="448"/>
      <c r="D3" s="448"/>
      <c r="E3" s="449"/>
    </row>
    <row r="4" spans="1:5" ht="15">
      <c r="A4" s="451"/>
      <c r="B4" s="448"/>
      <c r="C4" s="448"/>
      <c r="D4" s="448"/>
      <c r="E4" s="449"/>
    </row>
    <row r="5" spans="1:5" ht="15.75" thickBot="1">
      <c r="A5" s="451"/>
      <c r="B5" s="448"/>
      <c r="C5" s="448"/>
      <c r="D5" s="448"/>
      <c r="E5" s="449"/>
    </row>
    <row r="6" spans="1:25" ht="15.75" thickBot="1">
      <c r="A6" s="639" t="s">
        <v>59</v>
      </c>
      <c r="B6" s="640"/>
      <c r="C6" s="640"/>
      <c r="D6" s="640"/>
      <c r="E6" s="640"/>
      <c r="F6" s="639" t="s">
        <v>59</v>
      </c>
      <c r="G6" s="640"/>
      <c r="H6" s="640"/>
      <c r="I6" s="640"/>
      <c r="J6" s="640"/>
      <c r="K6" s="639" t="s">
        <v>59</v>
      </c>
      <c r="L6" s="640"/>
      <c r="M6" s="640"/>
      <c r="N6" s="640"/>
      <c r="O6" s="640"/>
      <c r="P6" s="639" t="s">
        <v>59</v>
      </c>
      <c r="Q6" s="640"/>
      <c r="R6" s="640"/>
      <c r="S6" s="640"/>
      <c r="T6" s="640"/>
      <c r="U6" s="639" t="s">
        <v>59</v>
      </c>
      <c r="V6" s="640"/>
      <c r="W6" s="640"/>
      <c r="X6" s="640"/>
      <c r="Y6" s="640"/>
    </row>
    <row r="7" spans="1:25" ht="22.5" customHeight="1" thickBot="1">
      <c r="A7" s="643">
        <v>2020</v>
      </c>
      <c r="B7" s="644"/>
      <c r="C7" s="644"/>
      <c r="D7" s="644"/>
      <c r="E7" s="644"/>
      <c r="F7" s="643">
        <v>2021</v>
      </c>
      <c r="G7" s="644"/>
      <c r="H7" s="644"/>
      <c r="I7" s="644"/>
      <c r="J7" s="644"/>
      <c r="K7" s="643">
        <v>2022</v>
      </c>
      <c r="L7" s="644"/>
      <c r="M7" s="644"/>
      <c r="N7" s="644"/>
      <c r="O7" s="644"/>
      <c r="P7" s="643">
        <v>2023</v>
      </c>
      <c r="Q7" s="644"/>
      <c r="R7" s="644"/>
      <c r="S7" s="644"/>
      <c r="T7" s="644"/>
      <c r="U7" s="643">
        <v>2024</v>
      </c>
      <c r="V7" s="644"/>
      <c r="W7" s="644"/>
      <c r="X7" s="644"/>
      <c r="Y7" s="644"/>
    </row>
    <row r="8" spans="1:25" ht="15.75" thickBot="1">
      <c r="A8" s="452"/>
      <c r="B8" s="453"/>
      <c r="C8" s="453"/>
      <c r="D8" s="453"/>
      <c r="E8" s="454"/>
      <c r="F8" s="452"/>
      <c r="G8" s="453"/>
      <c r="H8" s="453"/>
      <c r="I8" s="453"/>
      <c r="J8" s="454"/>
      <c r="K8" s="452"/>
      <c r="L8" s="453"/>
      <c r="M8" s="453"/>
      <c r="N8" s="453"/>
      <c r="O8" s="454"/>
      <c r="P8" s="452"/>
      <c r="Q8" s="453"/>
      <c r="R8" s="453"/>
      <c r="S8" s="453"/>
      <c r="T8" s="454"/>
      <c r="U8" s="452"/>
      <c r="V8" s="453"/>
      <c r="W8" s="453"/>
      <c r="X8" s="453"/>
      <c r="Y8" s="454"/>
    </row>
    <row r="9" spans="1:25" ht="28.5" customHeight="1" thickBot="1">
      <c r="A9" s="455" t="s">
        <v>347</v>
      </c>
      <c r="B9" s="121" t="s">
        <v>348</v>
      </c>
      <c r="C9" s="121" t="s">
        <v>349</v>
      </c>
      <c r="D9" s="456" t="s">
        <v>350</v>
      </c>
      <c r="E9" s="456" t="s">
        <v>351</v>
      </c>
      <c r="F9" s="455" t="s">
        <v>347</v>
      </c>
      <c r="G9" s="121" t="s">
        <v>348</v>
      </c>
      <c r="H9" s="121" t="s">
        <v>349</v>
      </c>
      <c r="I9" s="456" t="s">
        <v>350</v>
      </c>
      <c r="J9" s="456" t="s">
        <v>351</v>
      </c>
      <c r="K9" s="455" t="s">
        <v>347</v>
      </c>
      <c r="L9" s="121" t="s">
        <v>348</v>
      </c>
      <c r="M9" s="121" t="s">
        <v>349</v>
      </c>
      <c r="N9" s="456" t="s">
        <v>350</v>
      </c>
      <c r="O9" s="456" t="s">
        <v>351</v>
      </c>
      <c r="P9" s="455" t="s">
        <v>347</v>
      </c>
      <c r="Q9" s="121" t="s">
        <v>348</v>
      </c>
      <c r="R9" s="121" t="s">
        <v>349</v>
      </c>
      <c r="S9" s="456" t="s">
        <v>350</v>
      </c>
      <c r="T9" s="456" t="s">
        <v>351</v>
      </c>
      <c r="U9" s="455" t="s">
        <v>347</v>
      </c>
      <c r="V9" s="121" t="s">
        <v>348</v>
      </c>
      <c r="W9" s="121" t="s">
        <v>349</v>
      </c>
      <c r="X9" s="456" t="s">
        <v>350</v>
      </c>
      <c r="Y9" s="456" t="s">
        <v>351</v>
      </c>
    </row>
    <row r="10" spans="1:25" ht="15">
      <c r="A10" s="457" t="s">
        <v>352</v>
      </c>
      <c r="B10" s="435">
        <v>10790.12</v>
      </c>
      <c r="C10" s="435">
        <v>11166.45</v>
      </c>
      <c r="D10" s="436"/>
      <c r="E10" s="437"/>
      <c r="F10" s="457" t="s">
        <v>352</v>
      </c>
      <c r="G10" s="435">
        <v>10790.12</v>
      </c>
      <c r="H10" s="435">
        <v>11166.45</v>
      </c>
      <c r="I10" s="436"/>
      <c r="J10" s="437"/>
      <c r="K10" s="457" t="s">
        <v>352</v>
      </c>
      <c r="L10" s="435">
        <v>10790.12</v>
      </c>
      <c r="M10" s="435">
        <v>11166.45</v>
      </c>
      <c r="N10" s="436"/>
      <c r="O10" s="437"/>
      <c r="P10" s="457" t="s">
        <v>352</v>
      </c>
      <c r="Q10" s="435">
        <v>10790.12</v>
      </c>
      <c r="R10" s="435">
        <v>11166.45</v>
      </c>
      <c r="S10" s="436"/>
      <c r="T10" s="437"/>
      <c r="U10" s="457" t="s">
        <v>352</v>
      </c>
      <c r="V10" s="435">
        <v>10790.12</v>
      </c>
      <c r="W10" s="435">
        <v>11166.45</v>
      </c>
      <c r="X10" s="436"/>
      <c r="Y10" s="437"/>
    </row>
    <row r="11" spans="1:25" ht="15.75" thickBot="1">
      <c r="A11" s="458" t="s">
        <v>353</v>
      </c>
      <c r="B11" s="435">
        <f>+B10*D10</f>
        <v>0</v>
      </c>
      <c r="C11" s="435">
        <f>+C10*E10</f>
        <v>0</v>
      </c>
      <c r="D11" s="448"/>
      <c r="E11" s="459"/>
      <c r="F11" s="458" t="s">
        <v>353</v>
      </c>
      <c r="G11" s="435">
        <f>+G10*I10</f>
        <v>0</v>
      </c>
      <c r="H11" s="435">
        <f>+H10*J10</f>
        <v>0</v>
      </c>
      <c r="I11" s="448"/>
      <c r="J11" s="459"/>
      <c r="K11" s="458" t="s">
        <v>353</v>
      </c>
      <c r="L11" s="435">
        <f>+L10*N10</f>
        <v>0</v>
      </c>
      <c r="M11" s="435">
        <f>+M10*O10</f>
        <v>0</v>
      </c>
      <c r="N11" s="448"/>
      <c r="O11" s="459"/>
      <c r="P11" s="458" t="s">
        <v>353</v>
      </c>
      <c r="Q11" s="435">
        <f>+Q10*S10</f>
        <v>0</v>
      </c>
      <c r="R11" s="435">
        <f>+R10*T10</f>
        <v>0</v>
      </c>
      <c r="S11" s="448"/>
      <c r="T11" s="459"/>
      <c r="U11" s="458" t="s">
        <v>353</v>
      </c>
      <c r="V11" s="435">
        <f>+V10*X10</f>
        <v>0</v>
      </c>
      <c r="W11" s="435">
        <f>+W10*Y10</f>
        <v>0</v>
      </c>
      <c r="X11" s="448"/>
      <c r="Y11" s="459"/>
    </row>
    <row r="12" spans="1:25" ht="15">
      <c r="A12" s="460" t="s">
        <v>354</v>
      </c>
      <c r="B12" s="456" t="s">
        <v>348</v>
      </c>
      <c r="C12" s="456" t="s">
        <v>349</v>
      </c>
      <c r="D12" s="456" t="s">
        <v>350</v>
      </c>
      <c r="E12" s="456" t="s">
        <v>351</v>
      </c>
      <c r="F12" s="460" t="s">
        <v>354</v>
      </c>
      <c r="G12" s="456" t="s">
        <v>348</v>
      </c>
      <c r="H12" s="456" t="s">
        <v>349</v>
      </c>
      <c r="I12" s="456" t="s">
        <v>350</v>
      </c>
      <c r="J12" s="456" t="s">
        <v>351</v>
      </c>
      <c r="K12" s="460" t="s">
        <v>354</v>
      </c>
      <c r="L12" s="456" t="s">
        <v>348</v>
      </c>
      <c r="M12" s="456" t="s">
        <v>349</v>
      </c>
      <c r="N12" s="456" t="s">
        <v>350</v>
      </c>
      <c r="O12" s="456" t="s">
        <v>351</v>
      </c>
      <c r="P12" s="460" t="s">
        <v>354</v>
      </c>
      <c r="Q12" s="456" t="s">
        <v>348</v>
      </c>
      <c r="R12" s="456" t="s">
        <v>349</v>
      </c>
      <c r="S12" s="456" t="s">
        <v>350</v>
      </c>
      <c r="T12" s="456" t="s">
        <v>351</v>
      </c>
      <c r="U12" s="460" t="s">
        <v>354</v>
      </c>
      <c r="V12" s="456" t="s">
        <v>348</v>
      </c>
      <c r="W12" s="456" t="s">
        <v>349</v>
      </c>
      <c r="X12" s="456" t="s">
        <v>350</v>
      </c>
      <c r="Y12" s="456" t="s">
        <v>351</v>
      </c>
    </row>
    <row r="13" spans="1:25" ht="15">
      <c r="A13" s="461" t="s">
        <v>352</v>
      </c>
      <c r="B13" s="438">
        <v>9495.69</v>
      </c>
      <c r="C13" s="438">
        <v>10248.35</v>
      </c>
      <c r="D13" s="436"/>
      <c r="E13" s="437"/>
      <c r="F13" s="461" t="s">
        <v>352</v>
      </c>
      <c r="G13" s="438">
        <v>9495.69</v>
      </c>
      <c r="H13" s="438">
        <v>10248.35</v>
      </c>
      <c r="I13" s="436"/>
      <c r="J13" s="437"/>
      <c r="K13" s="461" t="s">
        <v>352</v>
      </c>
      <c r="L13" s="438">
        <v>9495.69</v>
      </c>
      <c r="M13" s="438">
        <v>10248.35</v>
      </c>
      <c r="N13" s="436"/>
      <c r="O13" s="437"/>
      <c r="P13" s="461" t="s">
        <v>352</v>
      </c>
      <c r="Q13" s="438">
        <v>9495.69</v>
      </c>
      <c r="R13" s="438">
        <v>10248.35</v>
      </c>
      <c r="S13" s="436"/>
      <c r="T13" s="437"/>
      <c r="U13" s="461" t="s">
        <v>352</v>
      </c>
      <c r="V13" s="438">
        <v>9495.69</v>
      </c>
      <c r="W13" s="438">
        <v>10248.35</v>
      </c>
      <c r="X13" s="436"/>
      <c r="Y13" s="437"/>
    </row>
    <row r="14" spans="1:25" ht="15.75" thickBot="1">
      <c r="A14" s="462" t="s">
        <v>355</v>
      </c>
      <c r="B14" s="439">
        <f>+B13*D13</f>
        <v>0</v>
      </c>
      <c r="C14" s="439">
        <f>+C13*E13</f>
        <v>0</v>
      </c>
      <c r="D14" s="463"/>
      <c r="E14" s="464"/>
      <c r="F14" s="462" t="s">
        <v>355</v>
      </c>
      <c r="G14" s="439">
        <f>+G13*I13</f>
        <v>0</v>
      </c>
      <c r="H14" s="439">
        <f>+H13*J13</f>
        <v>0</v>
      </c>
      <c r="I14" s="463"/>
      <c r="J14" s="464"/>
      <c r="K14" s="462" t="s">
        <v>355</v>
      </c>
      <c r="L14" s="439">
        <f>+L13*N13</f>
        <v>0</v>
      </c>
      <c r="M14" s="439">
        <f>+M13*O13</f>
        <v>0</v>
      </c>
      <c r="N14" s="463"/>
      <c r="O14" s="464"/>
      <c r="P14" s="462" t="s">
        <v>355</v>
      </c>
      <c r="Q14" s="439">
        <f>+Q13*S13</f>
        <v>0</v>
      </c>
      <c r="R14" s="439">
        <f>+R13*T13</f>
        <v>0</v>
      </c>
      <c r="S14" s="463"/>
      <c r="T14" s="464"/>
      <c r="U14" s="462" t="s">
        <v>355</v>
      </c>
      <c r="V14" s="439">
        <f>+V13*X13</f>
        <v>0</v>
      </c>
      <c r="W14" s="439">
        <f>+W13*Y13</f>
        <v>0</v>
      </c>
      <c r="X14" s="463"/>
      <c r="Y14" s="464"/>
    </row>
    <row r="15" spans="1:25" ht="15.75" thickBot="1">
      <c r="A15" s="465"/>
      <c r="B15" s="448"/>
      <c r="C15" s="448"/>
      <c r="D15" s="448"/>
      <c r="E15" s="459"/>
      <c r="F15" s="465"/>
      <c r="G15" s="448"/>
      <c r="H15" s="448"/>
      <c r="I15" s="448"/>
      <c r="J15" s="459"/>
      <c r="K15" s="465"/>
      <c r="L15" s="448"/>
      <c r="M15" s="448"/>
      <c r="N15" s="448"/>
      <c r="O15" s="459"/>
      <c r="P15" s="465"/>
      <c r="Q15" s="448"/>
      <c r="R15" s="448"/>
      <c r="S15" s="448"/>
      <c r="T15" s="459"/>
      <c r="U15" s="465"/>
      <c r="V15" s="448"/>
      <c r="W15" s="448"/>
      <c r="X15" s="448"/>
      <c r="Y15" s="459"/>
    </row>
    <row r="16" spans="1:25" ht="15.75" thickBot="1">
      <c r="A16" s="465"/>
      <c r="B16" s="466" t="s">
        <v>356</v>
      </c>
      <c r="C16" s="467"/>
      <c r="D16" s="466" t="s">
        <v>86</v>
      </c>
      <c r="E16" s="468" t="s">
        <v>88</v>
      </c>
      <c r="F16" s="465"/>
      <c r="G16" s="466" t="s">
        <v>356</v>
      </c>
      <c r="H16" s="467"/>
      <c r="I16" s="466" t="s">
        <v>86</v>
      </c>
      <c r="J16" s="468" t="s">
        <v>88</v>
      </c>
      <c r="K16" s="465"/>
      <c r="L16" s="466" t="s">
        <v>356</v>
      </c>
      <c r="M16" s="467"/>
      <c r="N16" s="466" t="s">
        <v>86</v>
      </c>
      <c r="O16" s="468" t="s">
        <v>88</v>
      </c>
      <c r="P16" s="465"/>
      <c r="Q16" s="466" t="s">
        <v>356</v>
      </c>
      <c r="R16" s="467"/>
      <c r="S16" s="466" t="s">
        <v>86</v>
      </c>
      <c r="T16" s="468" t="s">
        <v>88</v>
      </c>
      <c r="U16" s="465"/>
      <c r="V16" s="466" t="s">
        <v>356</v>
      </c>
      <c r="W16" s="467"/>
      <c r="X16" s="466" t="s">
        <v>86</v>
      </c>
      <c r="Y16" s="468" t="s">
        <v>88</v>
      </c>
    </row>
    <row r="17" spans="1:25" ht="16.5" thickBot="1">
      <c r="A17" s="469"/>
      <c r="B17" s="470"/>
      <c r="C17" s="471">
        <f>+B11+C11+B14+C14</f>
        <v>0</v>
      </c>
      <c r="D17" s="472">
        <f>+D10+D13</f>
        <v>0</v>
      </c>
      <c r="E17" s="473">
        <f>+E10+E13</f>
        <v>0</v>
      </c>
      <c r="F17" s="469"/>
      <c r="G17" s="470"/>
      <c r="H17" s="471">
        <f>+G11+H11+G14+H14</f>
        <v>0</v>
      </c>
      <c r="I17" s="472">
        <f>+I10+I13</f>
        <v>0</v>
      </c>
      <c r="J17" s="473">
        <f>+J10+J13</f>
        <v>0</v>
      </c>
      <c r="K17" s="469"/>
      <c r="L17" s="470"/>
      <c r="M17" s="471">
        <f>+L11+M11+L14+M14</f>
        <v>0</v>
      </c>
      <c r="N17" s="472">
        <f>+N10+N13</f>
        <v>0</v>
      </c>
      <c r="O17" s="473">
        <f>+O10+O13</f>
        <v>0</v>
      </c>
      <c r="P17" s="469"/>
      <c r="Q17" s="470"/>
      <c r="R17" s="471">
        <f>+Q11+R11+Q14+R14</f>
        <v>0</v>
      </c>
      <c r="S17" s="472">
        <f>+S10+S13</f>
        <v>0</v>
      </c>
      <c r="T17" s="473">
        <f>+T10+T13</f>
        <v>0</v>
      </c>
      <c r="U17" s="469"/>
      <c r="V17" s="470"/>
      <c r="W17" s="471">
        <f>+V11+W11+V14+W14</f>
        <v>0</v>
      </c>
      <c r="X17" s="472">
        <f>+X10+X13</f>
        <v>0</v>
      </c>
      <c r="Y17" s="473">
        <f>+Y10+Y13</f>
        <v>0</v>
      </c>
    </row>
    <row r="18" spans="1:25" ht="15">
      <c r="A18" s="474"/>
      <c r="B18" s="330"/>
      <c r="C18" s="448"/>
      <c r="D18" s="448"/>
      <c r="E18" s="449"/>
      <c r="F18" s="474"/>
      <c r="G18" s="330"/>
      <c r="H18" s="448"/>
      <c r="I18" s="448"/>
      <c r="J18" s="449"/>
      <c r="K18" s="474"/>
      <c r="L18" s="330"/>
      <c r="M18" s="448"/>
      <c r="N18" s="448"/>
      <c r="O18" s="449"/>
      <c r="P18" s="450"/>
      <c r="Q18" s="330"/>
      <c r="R18" s="448"/>
      <c r="S18" s="448"/>
      <c r="T18" s="449"/>
      <c r="U18" s="450"/>
      <c r="V18" s="330"/>
      <c r="W18" s="448"/>
      <c r="X18" s="448"/>
      <c r="Y18" s="449"/>
    </row>
    <row r="19" spans="1:25" ht="15">
      <c r="A19" s="465"/>
      <c r="B19" s="448"/>
      <c r="C19" s="448"/>
      <c r="D19" s="448"/>
      <c r="E19" s="449"/>
      <c r="F19" s="451"/>
      <c r="G19" s="448"/>
      <c r="H19" s="448"/>
      <c r="I19" s="448"/>
      <c r="J19" s="449"/>
      <c r="K19" s="465"/>
      <c r="L19" s="448"/>
      <c r="M19" s="448"/>
      <c r="N19" s="448"/>
      <c r="O19" s="449"/>
      <c r="P19" s="451"/>
      <c r="Q19" s="448"/>
      <c r="R19" s="448"/>
      <c r="S19" s="448"/>
      <c r="T19" s="449"/>
      <c r="U19" s="451"/>
      <c r="V19" s="448"/>
      <c r="W19" s="448"/>
      <c r="X19" s="448"/>
      <c r="Y19" s="449"/>
    </row>
  </sheetData>
  <sheetProtection password="CC59" sheet="1" formatColumns="0" formatRows="0"/>
  <mergeCells count="11">
    <mergeCell ref="K6:O6"/>
    <mergeCell ref="P6:T6"/>
    <mergeCell ref="U6:Y6"/>
    <mergeCell ref="A1:B1"/>
    <mergeCell ref="A7:E7"/>
    <mergeCell ref="F7:J7"/>
    <mergeCell ref="K7:O7"/>
    <mergeCell ref="P7:T7"/>
    <mergeCell ref="U7:Y7"/>
    <mergeCell ref="A6:E6"/>
    <mergeCell ref="F6:J6"/>
  </mergeCells>
  <printOptions/>
  <pageMargins left="0.7" right="0.7" top="0.75" bottom="0.75" header="0.3" footer="0.3"/>
  <pageSetup horizontalDpi="600" verticalDpi="600" orientation="portrait" paperSize="5" scale="54" r:id="rId1"/>
  <colBreaks count="4" manualBreakCount="4">
    <brk id="5" max="65535" man="1"/>
    <brk id="10" max="65535" man="1"/>
    <brk id="15" max="65535"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Mathias, Samuel A</cp:lastModifiedBy>
  <cp:lastPrinted>2018-04-06T13:22:51Z</cp:lastPrinted>
  <dcterms:created xsi:type="dcterms:W3CDTF">2008-07-31T19:00:10Z</dcterms:created>
  <dcterms:modified xsi:type="dcterms:W3CDTF">2018-04-06T20:37:17Z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